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uackman/Documents/HCC Finances/2025/"/>
    </mc:Choice>
  </mc:AlternateContent>
  <xr:revisionPtr revIDLastSave="0" documentId="13_ncr:1_{73F5012C-FDC6-9749-B64A-C26DC1A2DF41}" xr6:coauthVersionLast="47" xr6:coauthVersionMax="47" xr10:uidLastSave="{00000000-0000-0000-0000-000000000000}"/>
  <bookViews>
    <workbookView xWindow="5840" yWindow="500" windowWidth="39420" windowHeight="26120" xr2:uid="{D3349C88-F363-47B0-A3B7-4DAD204B9E49}"/>
  </bookViews>
  <sheets>
    <sheet name="Budget Draft" sheetId="2" r:id="rId1"/>
  </sheets>
  <definedNames>
    <definedName name="_xlnm.Print_Area" localSheetId="0">'Budget Draft'!$A$1:$O$273</definedName>
    <definedName name="_xlnm.Print_Titles" localSheetId="0">'Budget Draft'!$A:$I,'Budget Draft'!$1:$1</definedName>
    <definedName name="QB_COLUMN_290" localSheetId="0" hidden="1">'Budget Draft'!#REF!</definedName>
    <definedName name="QB_COLUMN_59201" localSheetId="0" hidden="1">'Budget Draft'!#REF!</definedName>
    <definedName name="QB_COLUMN_592010" localSheetId="0" hidden="1">'Budget Draft'!#REF!</definedName>
    <definedName name="QB_COLUMN_59202" localSheetId="0" hidden="1">'Budget Draft'!#REF!</definedName>
    <definedName name="QB_COLUMN_59203" localSheetId="0" hidden="1">'Budget Draft'!#REF!</definedName>
    <definedName name="QB_COLUMN_59204" localSheetId="0" hidden="1">'Budget Draft'!#REF!</definedName>
    <definedName name="QB_COLUMN_59205" localSheetId="0" hidden="1">'Budget Draft'!#REF!</definedName>
    <definedName name="QB_COLUMN_59206" localSheetId="0" hidden="1">'Budget Draft'!#REF!</definedName>
    <definedName name="QB_COLUMN_59207" localSheetId="0" hidden="1">'Budget Draft'!#REF!</definedName>
    <definedName name="QB_COLUMN_59208" localSheetId="0" hidden="1">'Budget Draft'!#REF!</definedName>
    <definedName name="QB_COLUMN_59209" localSheetId="0" hidden="1">'Budget Draft'!#REF!</definedName>
    <definedName name="QB_COLUMN_59300" localSheetId="0" hidden="1">'Budget Draft'!$K$1</definedName>
    <definedName name="QB_COLUMN_63620" localSheetId="0" hidden="1">'Budget Draft'!$O$1</definedName>
    <definedName name="QB_COLUMN_63621" localSheetId="0" hidden="1">'Budget Draft'!#REF!</definedName>
    <definedName name="QB_COLUMN_636210" localSheetId="0" hidden="1">'Budget Draft'!#REF!</definedName>
    <definedName name="QB_COLUMN_63622" localSheetId="0" hidden="1">'Budget Draft'!#REF!</definedName>
    <definedName name="QB_COLUMN_63623" localSheetId="0" hidden="1">'Budget Draft'!#REF!</definedName>
    <definedName name="QB_COLUMN_63624" localSheetId="0" hidden="1">'Budget Draft'!#REF!</definedName>
    <definedName name="QB_COLUMN_63625" localSheetId="0" hidden="1">'Budget Draft'!#REF!</definedName>
    <definedName name="QB_COLUMN_63626" localSheetId="0" hidden="1">'Budget Draft'!#REF!</definedName>
    <definedName name="QB_COLUMN_63627" localSheetId="0" hidden="1">'Budget Draft'!#REF!</definedName>
    <definedName name="QB_COLUMN_63628" localSheetId="0" hidden="1">'Budget Draft'!#REF!</definedName>
    <definedName name="QB_COLUMN_63629" localSheetId="0" hidden="1">'Budget Draft'!#REF!</definedName>
    <definedName name="QB_COLUMN_76211" localSheetId="0" hidden="1">'Budget Draft'!#REF!</definedName>
    <definedName name="QB_COLUMN_762110" localSheetId="0" hidden="1">'Budget Draft'!#REF!</definedName>
    <definedName name="QB_COLUMN_76212" localSheetId="0" hidden="1">'Budget Draft'!#REF!</definedName>
    <definedName name="QB_COLUMN_76213" localSheetId="0" hidden="1">'Budget Draft'!#REF!</definedName>
    <definedName name="QB_COLUMN_76214" localSheetId="0" hidden="1">'Budget Draft'!#REF!</definedName>
    <definedName name="QB_COLUMN_76215" localSheetId="0" hidden="1">'Budget Draft'!#REF!</definedName>
    <definedName name="QB_COLUMN_76216" localSheetId="0" hidden="1">'Budget Draft'!#REF!</definedName>
    <definedName name="QB_COLUMN_76217" localSheetId="0" hidden="1">'Budget Draft'!#REF!</definedName>
    <definedName name="QB_COLUMN_76218" localSheetId="0" hidden="1">'Budget Draft'!#REF!</definedName>
    <definedName name="QB_COLUMN_76219" localSheetId="0" hidden="1">'Budget Draft'!#REF!</definedName>
    <definedName name="QB_COLUMN_76310" localSheetId="0" hidden="1">'Budget Draft'!$M$1</definedName>
    <definedName name="QB_DATA_0" localSheetId="0" hidden="1">'Budget Draft'!$4:$4,'Budget Draft'!#REF!,'Budget Draft'!$11:$11,'Budget Draft'!#REF!,'Budget Draft'!$12:$12,'Budget Draft'!$14:$14,'Budget Draft'!$15:$15,'Budget Draft'!$16:$16,'Budget Draft'!$19:$19,'Budget Draft'!$20:$20,'Budget Draft'!$21:$21,'Budget Draft'!$22:$22,'Budget Draft'!$23:$23,'Budget Draft'!$25:$25,'Budget Draft'!$26:$26,'Budget Draft'!$27:$27</definedName>
    <definedName name="QB_DATA_1" localSheetId="0" hidden="1">'Budget Draft'!$30:$30,'Budget Draft'!$31:$31,'Budget Draft'!$32:$32,'Budget Draft'!$35:$35,'Budget Draft'!$36:$36,'Budget Draft'!$37:$37,'Budget Draft'!$39:$39,'Budget Draft'!$42:$42,'Budget Draft'!$43:$43,'Budget Draft'!$44:$44,'Budget Draft'!$48:$48,'Budget Draft'!$49:$49,'Budget Draft'!$52:$52,'Budget Draft'!$53:$53,'Budget Draft'!$54:$54,'Budget Draft'!$55:$55</definedName>
    <definedName name="QB_DATA_2" localSheetId="0" hidden="1">'Budget Draft'!$58:$58,'Budget Draft'!$59:$59,'Budget Draft'!$63:$63,'Budget Draft'!$64:$64,'Budget Draft'!$65:$65,'Budget Draft'!$67:$67,'Budget Draft'!$68:$68,'Budget Draft'!#REF!,'Budget Draft'!$71:$71,'Budget Draft'!$72:$72,'Budget Draft'!#REF!,'Budget Draft'!$74:$74,'Budget Draft'!$75:$75,'Budget Draft'!$76:$76,'Budget Draft'!$77:$77,'Budget Draft'!$81:$81</definedName>
    <definedName name="QB_DATA_3" localSheetId="0" hidden="1">'Budget Draft'!$82:$82,'Budget Draft'!$83:$83,'Budget Draft'!$86:$86,'Budget Draft'!$89:$89,'Budget Draft'!$92:$92,'Budget Draft'!$96:$96,'Budget Draft'!#REF!,'Budget Draft'!#REF!,'Budget Draft'!#REF!,'Budget Draft'!#REF!,'Budget Draft'!$105:$105,'Budget Draft'!$106:$106,'Budget Draft'!$107:$107,'Budget Draft'!$108:$108,'Budget Draft'!#REF!,'Budget Draft'!$122:$122</definedName>
    <definedName name="QB_DATA_4" localSheetId="0" hidden="1">'Budget Draft'!$123:$123,'Budget Draft'!#REF!,'Budget Draft'!$124:$124,'Budget Draft'!$129:$129,'Budget Draft'!$131:$131,'Budget Draft'!#REF!,'Budget Draft'!$133:$133,'Budget Draft'!$135:$135,'Budget Draft'!$132:$132,'Budget Draft'!#REF!,'Budget Draft'!#REF!,'Budget Draft'!#REF!,'Budget Draft'!#REF!,'Budget Draft'!#REF!,'Budget Draft'!$139:$139,'Budget Draft'!$140:$140</definedName>
    <definedName name="QB_DATA_5" localSheetId="0" hidden="1">'Budget Draft'!$141:$141,'Budget Draft'!$142:$142,'Budget Draft'!$145:$145,'Budget Draft'!#REF!,'Budget Draft'!$146:$146,'Budget Draft'!$147:$147,'Budget Draft'!$148:$148,'Budget Draft'!$160:$160,'Budget Draft'!$161:$161,'Budget Draft'!$162:$162,'Budget Draft'!$163:$163,'Budget Draft'!$167:$167,'Budget Draft'!$168:$168,'Budget Draft'!$172:$172,'Budget Draft'!$173:$173,'Budget Draft'!$174:$174</definedName>
    <definedName name="QB_DATA_6" localSheetId="0" hidden="1">'Budget Draft'!$175:$175,'Budget Draft'!$178:$178,'Budget Draft'!$177:$177,'Budget Draft'!#REF!,'Budget Draft'!$181:$181,'Budget Draft'!$182:$182,'Budget Draft'!$186:$186,'Budget Draft'!$187:$187,'Budget Draft'!$189:$189,'Budget Draft'!$192:$192,'Budget Draft'!$193:$193,'Budget Draft'!#REF!,'Budget Draft'!$194:$194,'Budget Draft'!$199:$199,'Budget Draft'!$200:$200,'Budget Draft'!$203:$203</definedName>
    <definedName name="QB_DATA_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DATA_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DATA_9" localSheetId="0" hidden="1">'Budget Draft'!#REF!</definedName>
    <definedName name="QB_FORMULA_0" localSheetId="0" hidden="1">'Budget Draft'!#REF!,'Budget Draft'!#REF!,'Budget Draft'!#REF!,'Budget Draft'!#REF!,'Budget Draft'!#REF!,'Budget Draft'!#REF!,'Budget Draft'!#REF!,'Budget Draft'!#REF!,'Budget Draft'!#REF!,'Budget Draft'!#REF!,'Budget Draft'!$K$4,'Budget Draft'!$M$4,'Budget Draft'!$O$4,'Budget Draft'!#REF!,'Budget Draft'!#REF!,'Budget Draft'!#REF!</definedName>
    <definedName name="QB_FORMULA_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0" localSheetId="0" hidden="1">'Budget Draft'!#REF!,'Budget Draft'!#REF!,'Budget Draft'!#REF!,'Budget Draft'!#REF!,'Budget Draft'!#REF!,'Budget Draft'!#REF!,'Budget Draft'!#REF!,'Budget Draft'!$K$16,'Budget Draft'!$M$16,'Budget Draft'!$O$16,'Budget Draft'!#REF!,'Budget Draft'!#REF!,'Budget Draft'!#REF!,'Budget Draft'!#REF!,'Budget Draft'!#REF!,'Budget Draft'!#REF!</definedName>
    <definedName name="QB_FORMULA_10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01" localSheetId="0" hidden="1">'Budget Draft'!#REF!,'Budget Draft'!#REF!,'Budget Draft'!#REF!,'Budget Draft'!#REF!,'Budget Draft'!#REF!,'Budget Draft'!$K$122,'Budget Draft'!$M$122,'Budget Draft'!$O$122,'Budget Draft'!#REF!,'Budget Draft'!#REF!,'Budget Draft'!#REF!,'Budget Draft'!#REF!,'Budget Draft'!#REF!,'Budget Draft'!#REF!,'Budget Draft'!#REF!,'Budget Draft'!#REF!</definedName>
    <definedName name="QB_FORMULA_102" localSheetId="0" hidden="1">'Budget Draft'!#REF!,'Budget Draft'!#REF!,'Budget Draft'!$K$123,'Budget Draft'!$M$123,'Budget Draft'!$O$123,'Budget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03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Draft'!$K$124,'Budget Draft'!$M$124,'Budget Draft'!$O$124,'Budget Draft'!#REF!</definedName>
    <definedName name="QB_FORMULA_10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05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Draft'!$K$125,'Budget Draft'!$M$125,'Budget Draft'!$O$125</definedName>
    <definedName name="QB_FORMULA_10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0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Draft'!$K$126,'Budget Draft'!$M$126</definedName>
    <definedName name="QB_FORMULA_108" localSheetId="0" hidden="1">'Budget Draft'!$O$126,'Budget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0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Draft'!$K$127</definedName>
    <definedName name="QB_FORMULA_1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10" localSheetId="0" hidden="1">'Budget Draft'!$M$127,'Budget Draft'!$O$127,'Budget Draft'!#REF!,'Budget Draft'!#REF!,'Budget Draft'!#REF!,'Budget Draft'!#REF!,'Budget Draft'!#REF!,'Budget Draft'!#REF!,'Budget Draft'!#REF!,'Budget Draft'!#REF!,'Budget Draft'!#REF!,'Budget Draft'!#REF!,'Budget Draft'!$K$129,'Budget Draft'!$M$129,'Budget Draft'!$O$129,'Budget Draft'!#REF!</definedName>
    <definedName name="QB_FORMULA_111" localSheetId="0" hidden="1">'Budget Draft'!#REF!,'Budget Draft'!#REF!,'Budget Draft'!#REF!,'Budget Draft'!#REF!,'Budget Draft'!#REF!,'Budget Draft'!#REF!,'Budget Draft'!#REF!,'Budget Draft'!#REF!,'Budget Draft'!#REF!,'Budget Draft'!$K$131,'Budget Draft'!$M$131,'Budget Draft'!$O$131,'Budget Draft'!#REF!,'Budget Draft'!#REF!,'Budget Draft'!#REF!,'Budget Draft'!#REF!</definedName>
    <definedName name="QB_FORMULA_112" localSheetId="0" hidden="1">'Budget Draft'!#REF!,'Budget Draft'!#REF!,'Budget Draft'!#REF!,'Budget Draft'!#REF!,'Budget Draft'!#REF!,'Budget Draft'!#REF!,'Budget Draft'!#REF!,'Budget Draft'!$K$133,'Budget Draft'!$M$133,'Budget Draft'!$O$133,'Budget Draft'!#REF!,'Budget Draft'!#REF!,'Budget Draft'!#REF!,'Budget Draft'!#REF!,'Budget Draft'!#REF!,'Budget Draft'!#REF!</definedName>
    <definedName name="QB_FORMULA_113" localSheetId="0" hidden="1">'Budget Draft'!#REF!,'Budget Draft'!#REF!,'Budget Draft'!#REF!,'Budget Draft'!#REF!,'Budget Draft'!$K$135,'Budget Draft'!$M$135,'Budget Draft'!$O$135,'Budget Draft'!#REF!,'Budget Draft'!#REF!,'Budget Draft'!#REF!,'Budget Draft'!#REF!,'Budget Draft'!#REF!,'Budget Draft'!#REF!,'Budget Draft'!#REF!,'Budget Draft'!#REF!,'Budget Draft'!#REF!</definedName>
    <definedName name="QB_FORMULA_114" localSheetId="0" hidden="1">'Budget Draft'!#REF!,'Budget Draft'!$K$132,'Budget Draft'!$M$132,'Budget Draft'!$O$132,'Budget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15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1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Draft'!$K$136</definedName>
    <definedName name="QB_FORMULA_117" localSheetId="0" hidden="1">'Budget Draft'!$M$136,'Budget Draft'!$O$136,'Budget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1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1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2" localSheetId="0" hidden="1">'Budget Draft'!#REF!,'Budget Draft'!#REF!,'Budget Draft'!#REF!,'Budget Draft'!#REF!,'Budget Draft'!#REF!,'Budget Draft'!#REF!,'Budget Draft'!#REF!,'Budget Draft'!#REF!,'Budget Draft'!$K$17,'Budget Draft'!$M$17,'Budget Draft'!$O$17,'Budget Draft'!#REF!,'Budget Draft'!#REF!,'Budget Draft'!#REF!,'Budget Draft'!#REF!,'Budget Draft'!#REF!</definedName>
    <definedName name="QB_FORMULA_12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2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2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23" localSheetId="0" hidden="1">'Budget Draft'!#REF!,'Budget Draft'!$K$139,'Budget Draft'!$M$139,'Budget Draft'!$O$139,'Budget Draft'!#REF!,'Budget Draft'!#REF!,'Budget Draft'!#REF!,'Budget Draft'!#REF!,'Budget Draft'!#REF!,'Budget Draft'!#REF!,'Budget Draft'!#REF!,'Budget Draft'!#REF!,'Budget Draft'!#REF!,'Budget Draft'!#REF!,'Budget Draft'!$K$140,'Budget Draft'!$M$140</definedName>
    <definedName name="QB_FORMULA_124" localSheetId="0" hidden="1">'Budget Draft'!$O$140,'Budget Draft'!#REF!,'Budget Draft'!#REF!,'Budget Draft'!#REF!,'Budget Draft'!#REF!,'Budget Draft'!#REF!,'Budget Draft'!#REF!,'Budget Draft'!#REF!,'Budget Draft'!#REF!,'Budget Draft'!#REF!,'Budget Draft'!#REF!,'Budget Draft'!$K$141,'Budget Draft'!$M$141,'Budget Draft'!$O$141,'Budget Draft'!#REF!,'Budget Draft'!#REF!</definedName>
    <definedName name="QB_FORMULA_125" localSheetId="0" hidden="1">'Budget Draft'!#REF!,'Budget Draft'!#REF!,'Budget Draft'!#REF!,'Budget Draft'!#REF!,'Budget Draft'!#REF!,'Budget Draft'!#REF!,'Budget Draft'!#REF!,'Budget Draft'!#REF!,'Budget Draft'!$K$142,'Budget Draft'!$M$142,'Budget Draft'!$O$142,'Budget Draft'!#REF!,'Budget Draft'!#REF!,'Budget Draft'!#REF!,'Budget Draft'!#REF!,'Budget Draft'!#REF!</definedName>
    <definedName name="QB_FORMULA_12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27" localSheetId="0" hidden="1">'Budget Draft'!#REF!,'Budget Draft'!#REF!,'Budget Draft'!#REF!,'Budget Draft'!#REF!,'Budget Draft'!#REF!,'Budget Draft'!#REF!,'Budget Draft'!#REF!,'Budget Draft'!#REF!,'Budget Draft'!#REF!,'Budget Draft'!$K$143,'Budget Draft'!$M$143,'Budget Draft'!$O$143,'Budget Draft'!#REF!,'Budget Draft'!#REF!,'Budget Draft'!#REF!,'Budget Draft'!#REF!</definedName>
    <definedName name="QB_FORMULA_128" localSheetId="0" hidden="1">'Budget Draft'!#REF!,'Budget Draft'!#REF!,'Budget Draft'!#REF!,'Budget Draft'!#REF!,'Budget Draft'!#REF!,'Budget Draft'!#REF!,'Budget Draft'!$K$145,'Budget Draft'!$M$145,'Budget Draft'!$O$145,'Budget Draft'!#REF!,'Budget Draft'!#REF!,'Budget Draft'!#REF!,'Budget Draft'!#REF!,'Budget Draft'!#REF!,'Budget Draft'!#REF!,'Budget Draft'!#REF!</definedName>
    <definedName name="QB_FORMULA_129" localSheetId="0" hidden="1">'Budget Draft'!#REF!,'Budget Draft'!#REF!,'Budget Draft'!#REF!,'Budget Draft'!#REF!,'Budget Draft'!$K$146,'Budget Draft'!$M$146,'Budget Draft'!$O$146,'Budget Draft'!#REF!,'Budget Draft'!#REF!,'Budget Draft'!#REF!,'Budget Draft'!#REF!,'Budget Draft'!#REF!,'Budget Draft'!#REF!,'Budget Draft'!#REF!,'Budget Draft'!#REF!,'Budget Draft'!#REF!</definedName>
    <definedName name="QB_FORMULA_13" localSheetId="0" hidden="1">'Budget Draft'!#REF!,'Budget Draft'!#REF!,'Budget Draft'!#REF!,'Budget Draft'!#REF!,'Budget Draft'!#REF!,'Budget Draft'!$K$19,'Budget Draft'!$M$19,'Budget Draft'!$O$19,'Budget Draft'!#REF!,'Budget Draft'!#REF!,'Budget Draft'!#REF!,'Budget Draft'!#REF!,'Budget Draft'!#REF!,'Budget Draft'!#REF!,'Budget Draft'!#REF!,'Budget Draft'!#REF!</definedName>
    <definedName name="QB_FORMULA_130" localSheetId="0" hidden="1">'Budget Draft'!#REF!,'Budget Draft'!$K$147,'Budget Draft'!$M$147,'Budget Draft'!$O$147,'Budget Draft'!#REF!,'Budget Draft'!#REF!,'Budget Draft'!#REF!,'Budget Draft'!#REF!,'Budget Draft'!#REF!,'Budget Draft'!#REF!,'Budget Draft'!#REF!,'Budget Draft'!#REF!,'Budget Draft'!#REF!,'Budget Draft'!#REF!,'Budget Draft'!$K$148,'Budget Draft'!$M$148</definedName>
    <definedName name="QB_FORMULA_131" localSheetId="0" hidden="1">'Budget Draft'!$O$148,'Budget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3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Draft'!$K$149</definedName>
    <definedName name="QB_FORMULA_133" localSheetId="0" hidden="1">'Budget Draft'!$M$149,'Budget Draft'!$O$149,'Budget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3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35" localSheetId="0" hidden="1">'Budget Draft'!$K$156,'Budget Draft'!$M$156,'Budget Draft'!$O$156,'Budget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3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37" localSheetId="0" hidden="1">'Budget Draft'!#REF!,'Budget Draft'!$K$157,'Budget Draft'!$M$157,'Budget Draft'!$O$157,'Budget Draft'!#REF!,'Budget Draft'!#REF!,'Budget Draft'!#REF!,'Budget Draft'!#REF!,'Budget Draft'!#REF!,'Budget Draft'!#REF!,'Budget Draft'!#REF!,'Budget Draft'!#REF!,'Budget Draft'!#REF!,'Budget Draft'!#REF!,'Budget Draft'!$K$160,'Budget Draft'!$M$160</definedName>
    <definedName name="QB_FORMULA_138" localSheetId="0" hidden="1">'Budget Draft'!$O$160,'Budget Draft'!#REF!,'Budget Draft'!#REF!,'Budget Draft'!#REF!,'Budget Draft'!#REF!,'Budget Draft'!#REF!,'Budget Draft'!#REF!,'Budget Draft'!#REF!,'Budget Draft'!#REF!,'Budget Draft'!#REF!,'Budget Draft'!#REF!,'Budget Draft'!$K$161,'Budget Draft'!$M$161,'Budget Draft'!$O$161,'Budget Draft'!#REF!,'Budget Draft'!#REF!</definedName>
    <definedName name="QB_FORMULA_139" localSheetId="0" hidden="1">'Budget Draft'!#REF!,'Budget Draft'!#REF!,'Budget Draft'!#REF!,'Budget Draft'!#REF!,'Budget Draft'!#REF!,'Budget Draft'!#REF!,'Budget Draft'!#REF!,'Budget Draft'!#REF!,'Budget Draft'!$K$162,'Budget Draft'!$M$162,'Budget Draft'!$O$162,'Budget Draft'!#REF!,'Budget Draft'!#REF!,'Budget Draft'!#REF!,'Budget Draft'!#REF!,'Budget Draft'!#REF!</definedName>
    <definedName name="QB_FORMULA_14" localSheetId="0" hidden="1">'Budget Draft'!#REF!,'Budget Draft'!#REF!,'Budget Draft'!$K$20,'Budget Draft'!$M$20,'Budget Draft'!$O$20,'Budget Draft'!#REF!,'Budget Draft'!#REF!,'Budget Draft'!#REF!,'Budget Draft'!#REF!,'Budget Draft'!#REF!,'Budget Draft'!#REF!,'Budget Draft'!#REF!,'Budget Draft'!#REF!,'Budget Draft'!#REF!,'Budget Draft'!#REF!,'Budget Draft'!$K$21</definedName>
    <definedName name="QB_FORMULA_140" localSheetId="0" hidden="1">'Budget Draft'!#REF!,'Budget Draft'!#REF!,'Budget Draft'!#REF!,'Budget Draft'!#REF!,'Budget Draft'!#REF!,'Budget Draft'!$K$163,'Budget Draft'!$M$163,'Budget Draft'!$O$163,'Budget Draft'!#REF!,'Budget Draft'!#REF!,'Budget Draft'!#REF!,'Budget Draft'!#REF!,'Budget Draft'!#REF!,'Budget Draft'!#REF!,'Budget Draft'!#REF!,'Budget Draft'!#REF!</definedName>
    <definedName name="QB_FORMULA_14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42" localSheetId="0" hidden="1">'Budget Draft'!#REF!,'Budget Draft'!#REF!,'Budget Draft'!#REF!,'Budget Draft'!#REF!,'Budget Draft'!#REF!,'Budget Draft'!#REF!,'Budget Draft'!$K$164,'Budget Draft'!$M$164,'Budget Draft'!$O$164,'Budget Draft'!#REF!,'Budget Draft'!#REF!,'Budget Draft'!#REF!,'Budget Draft'!#REF!,'Budget Draft'!#REF!,'Budget Draft'!#REF!,'Budget Draft'!#REF!</definedName>
    <definedName name="QB_FORMULA_143" localSheetId="0" hidden="1">'Budget Draft'!#REF!,'Budget Draft'!#REF!,'Budget Draft'!#REF!,'Budget Draft'!$K$167,'Budget Draft'!$M$167,'Budget Draft'!$O$167,'Budget Draft'!#REF!,'Budget Draft'!#REF!,'Budget Draft'!#REF!,'Budget Draft'!#REF!,'Budget Draft'!#REF!,'Budget Draft'!#REF!,'Budget Draft'!#REF!,'Budget Draft'!#REF!,'Budget Draft'!#REF!,'Budget Draft'!#REF!</definedName>
    <definedName name="QB_FORMULA_144" localSheetId="0" hidden="1">'Budget Draft'!$K$168,'Budget Draft'!$M$168,'Budget Draft'!$O$168,'Budget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45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46" localSheetId="0" hidden="1">'Budget Draft'!#REF!,'Budget Draft'!$K$169,'Budget Draft'!$M$169,'Budget Draft'!$O$169,'Budget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4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48" localSheetId="0" hidden="1">'Budget Draft'!#REF!,'Budget Draft'!#REF!,'Budget Draft'!$K$170,'Budget Draft'!$M$170,'Budget Draft'!$O$170,'Budget Draft'!#REF!,'Budget Draft'!#REF!,'Budget Draft'!#REF!,'Budget Draft'!#REF!,'Budget Draft'!#REF!,'Budget Draft'!#REF!,'Budget Draft'!#REF!,'Budget Draft'!#REF!,'Budget Draft'!#REF!,'Budget Draft'!#REF!,'Budget Draft'!$K$172</definedName>
    <definedName name="QB_FORMULA_149" localSheetId="0" hidden="1">'Budget Draft'!$M$172,'Budget Draft'!$O$172,'Budget Draft'!#REF!,'Budget Draft'!#REF!,'Budget Draft'!#REF!,'Budget Draft'!#REF!,'Budget Draft'!#REF!,'Budget Draft'!#REF!,'Budget Draft'!#REF!,'Budget Draft'!#REF!,'Budget Draft'!#REF!,'Budget Draft'!#REF!,'Budget Draft'!$K$173,'Budget Draft'!$M$173,'Budget Draft'!$O$173,'Budget Draft'!#REF!</definedName>
    <definedName name="QB_FORMULA_15" localSheetId="0" hidden="1">'Budget Draft'!$M$21,'Budget Draft'!$O$21,'Budget Draft'!#REF!,'Budget Draft'!#REF!,'Budget Draft'!#REF!,'Budget Draft'!#REF!,'Budget Draft'!#REF!,'Budget Draft'!#REF!,'Budget Draft'!#REF!,'Budget Draft'!#REF!,'Budget Draft'!#REF!,'Budget Draft'!#REF!,'Budget Draft'!$K$22,'Budget Draft'!$M$22,'Budget Draft'!$O$22,'Budget Draft'!#REF!</definedName>
    <definedName name="QB_FORMULA_150" localSheetId="0" hidden="1">'Budget Draft'!#REF!,'Budget Draft'!#REF!,'Budget Draft'!#REF!,'Budget Draft'!#REF!,'Budget Draft'!#REF!,'Budget Draft'!#REF!,'Budget Draft'!#REF!,'Budget Draft'!#REF!,'Budget Draft'!#REF!,'Budget Draft'!$K$174,'Budget Draft'!$M$174,'Budget Draft'!$O$174,'Budget Draft'!#REF!,'Budget Draft'!#REF!,'Budget Draft'!#REF!,'Budget Draft'!#REF!</definedName>
    <definedName name="QB_FORMULA_151" localSheetId="0" hidden="1">'Budget Draft'!#REF!,'Budget Draft'!#REF!,'Budget Draft'!#REF!,'Budget Draft'!#REF!,'Budget Draft'!#REF!,'Budget Draft'!#REF!,'Budget Draft'!$K$175,'Budget Draft'!$M$175,'Budget Draft'!$O$175,'Budget Draft'!#REF!,'Budget Draft'!#REF!,'Budget Draft'!#REF!,'Budget Draft'!#REF!,'Budget Draft'!#REF!,'Budget Draft'!#REF!,'Budget Draft'!#REF!</definedName>
    <definedName name="QB_FORMULA_152" localSheetId="0" hidden="1">'Budget Draft'!#REF!,'Budget Draft'!#REF!,'Budget Draft'!#REF!,'Budget Draft'!$K$178,'Budget Draft'!$M$178,'Budget Draft'!$O$178,'Budget Draft'!#REF!,'Budget Draft'!#REF!,'Budget Draft'!#REF!,'Budget Draft'!#REF!,'Budget Draft'!#REF!,'Budget Draft'!#REF!,'Budget Draft'!#REF!,'Budget Draft'!#REF!,'Budget Draft'!#REF!,'Budget Draft'!#REF!</definedName>
    <definedName name="QB_FORMULA_153" localSheetId="0" hidden="1">'Budget Draft'!$K$177,'Budget Draft'!$M$177,'Budget Draft'!$O$177,'Budget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54" localSheetId="0" hidden="1">'Budget Draft'!#REF!,'Budget Draft'!#REF!,'Budget Draft'!#REF!,'Budget Draft'!#REF!,'Budget Draft'!#REF!,'Budget Draft'!#REF!,'Budget Draft'!#REF!,'Budget Draft'!#REF!,'Budget Draft'!#REF!,'Budget Draft'!#REF!,'Budget Draft'!$K$181,'Budget Draft'!$M$181,'Budget Draft'!$O$181,'Budget Draft'!#REF!,'Budget Draft'!#REF!,'Budget Draft'!#REF!</definedName>
    <definedName name="QB_FORMULA_155" localSheetId="0" hidden="1">'Budget Draft'!#REF!,'Budget Draft'!#REF!,'Budget Draft'!#REF!,'Budget Draft'!#REF!,'Budget Draft'!#REF!,'Budget Draft'!#REF!,'Budget Draft'!#REF!,'Budget Draft'!$K$182,'Budget Draft'!$M$182,'Budget Draft'!$O$182,'Budget Draft'!#REF!,'Budget Draft'!#REF!,'Budget Draft'!#REF!,'Budget Draft'!#REF!,'Budget Draft'!#REF!,'Budget Draft'!#REF!</definedName>
    <definedName name="QB_FORMULA_15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57" localSheetId="0" hidden="1">'Budget Draft'!#REF!,'Budget Draft'!#REF!,'Budget Draft'!#REF!,'Budget Draft'!#REF!,'Budget Draft'!#REF!,'Budget Draft'!#REF!,'Budget Draft'!#REF!,'Budget Draft'!#REF!,'Budget Draft'!$K$184,'Budget Draft'!$M$184,'Budget Draft'!$O$184,'Budget Draft'!#REF!,'Budget Draft'!#REF!,'Budget Draft'!#REF!,'Budget Draft'!#REF!,'Budget Draft'!#REF!</definedName>
    <definedName name="QB_FORMULA_158" localSheetId="0" hidden="1">'Budget Draft'!#REF!,'Budget Draft'!#REF!,'Budget Draft'!#REF!,'Budget Draft'!#REF!,'Budget Draft'!#REF!,'Budget Draft'!$K$186,'Budget Draft'!$M$186,'Budget Draft'!$O$186,'Budget Draft'!#REF!,'Budget Draft'!#REF!,'Budget Draft'!#REF!,'Budget Draft'!#REF!,'Budget Draft'!#REF!,'Budget Draft'!#REF!,'Budget Draft'!#REF!,'Budget Draft'!#REF!</definedName>
    <definedName name="QB_FORMULA_159" localSheetId="0" hidden="1">'Budget Draft'!#REF!,'Budget Draft'!#REF!,'Budget Draft'!$K$187,'Budget Draft'!$M$187,'Budget Draft'!$O$187,'Budget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6" localSheetId="0" hidden="1">'Budget Draft'!#REF!,'Budget Draft'!#REF!,'Budget Draft'!#REF!,'Budget Draft'!#REF!,'Budget Draft'!#REF!,'Budget Draft'!#REF!,'Budget Draft'!#REF!,'Budget Draft'!#REF!,'Budget Draft'!#REF!,'Budget Draft'!$K$23,'Budget Draft'!$M$23,'Budget Draft'!$O$23,'Budget Draft'!#REF!,'Budget Draft'!#REF!,'Budget Draft'!#REF!,'Budget Draft'!#REF!</definedName>
    <definedName name="QB_FORMULA_16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61" localSheetId="0" hidden="1">'Budget Draft'!#REF!,'Budget Draft'!#REF!,'Budget Draft'!#REF!,'Budget Draft'!$K$188,'Budget Draft'!$M$188,'Budget Draft'!$O$188,'Budget Draft'!#REF!,'Budget Draft'!#REF!,'Budget Draft'!#REF!,'Budget Draft'!#REF!,'Budget Draft'!#REF!,'Budget Draft'!#REF!,'Budget Draft'!#REF!,'Budget Draft'!#REF!,'Budget Draft'!#REF!,'Budget Draft'!#REF!</definedName>
    <definedName name="QB_FORMULA_162" localSheetId="0" hidden="1">'Budget Draft'!$K$189,'Budget Draft'!$M$189,'Budget Draft'!$O$189,'Budget Draft'!#REF!,'Budget Draft'!#REF!,'Budget Draft'!#REF!,'Budget Draft'!#REF!,'Budget Draft'!#REF!,'Budget Draft'!#REF!,'Budget Draft'!#REF!,'Budget Draft'!#REF!,'Budget Draft'!#REF!,'Budget Draft'!#REF!,'Budget Draft'!$K$192,'Budget Draft'!$M$192,'Budget Draft'!$O$192</definedName>
    <definedName name="QB_FORMULA_163" localSheetId="0" hidden="1">'Budget Draft'!#REF!,'Budget Draft'!#REF!,'Budget Draft'!#REF!,'Budget Draft'!#REF!,'Budget Draft'!#REF!,'Budget Draft'!#REF!,'Budget Draft'!#REF!,'Budget Draft'!#REF!,'Budget Draft'!#REF!,'Budget Draft'!#REF!,'Budget Draft'!$K$193,'Budget Draft'!$M$193,'Budget Draft'!$O$193,'Budget Draft'!#REF!,'Budget Draft'!#REF!,'Budget Draft'!#REF!</definedName>
    <definedName name="QB_FORMULA_16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65" localSheetId="0" hidden="1">'Budget Draft'!#REF!,'Budget Draft'!#REF!,'Budget Draft'!#REF!,'Budget Draft'!#REF!,'Budget Draft'!$K$194,'Budget Draft'!$M$194,'Budget Draft'!$O$194,'Budget Draft'!#REF!,'Budget Draft'!#REF!,'Budget Draft'!#REF!,'Budget Draft'!#REF!,'Budget Draft'!#REF!,'Budget Draft'!#REF!,'Budget Draft'!#REF!,'Budget Draft'!#REF!,'Budget Draft'!#REF!</definedName>
    <definedName name="QB_FORMULA_166" localSheetId="0" hidden="1">'Budget Draft'!#REF!,'Budget Draft'!$K$199,'Budget Draft'!$M$199,'Budget Draft'!$O$199,'Budget Draft'!#REF!,'Budget Draft'!#REF!,'Budget Draft'!#REF!,'Budget Draft'!#REF!,'Budget Draft'!#REF!,'Budget Draft'!#REF!,'Budget Draft'!#REF!,'Budget Draft'!#REF!,'Budget Draft'!#REF!,'Budget Draft'!#REF!,'Budget Draft'!$K$200,'Budget Draft'!$M$200</definedName>
    <definedName name="QB_FORMULA_167" localSheetId="0" hidden="1">'Budget Draft'!$O$200,'Budget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6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Draft'!$K$201</definedName>
    <definedName name="QB_FORMULA_169" localSheetId="0" hidden="1">'Budget Draft'!$M$201,'Budget Draft'!$O$201,'Budget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1" localSheetId="0" hidden="1">'Budget Draft'!$K$202,'Budget Draft'!$M$202,'Budget Draft'!$O$202,'Budget Draft'!$K$203,'Budget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3" localSheetId="0" hidden="1">'Budget Draft'!#REF!,'Budget Draft'!#REF!,'Budget Draft'!$K$204,'Budget Draft'!$M$204,'Budget Draft'!$O$204,'Budget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5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7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" localSheetId="0" hidden="1">'Budget Draft'!#REF!,'Budget Draft'!#REF!,'Budget Draft'!#REF!,'Budget Draft'!#REF!,'Budget Draft'!#REF!,'Budget Draft'!#REF!,'Budget Draft'!#REF!,'Budget Draft'!#REF!,'Budget Draft'!#REF!,'Budget Draft'!#REF!,'Budget Draft'!$K$24,'Budget Draft'!$M$24,'Budget Draft'!$O$24,'Budget Draft'!#REF!,'Budget Draft'!#REF!,'Budget Draft'!#REF!</definedName>
    <definedName name="QB_FORMULA_18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3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5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8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" localSheetId="0" hidden="1">'Budget Draft'!#REF!,'Budget Draft'!#REF!,'Budget Draft'!#REF!,'Budget Draft'!#REF!,'Budget Draft'!#REF!,'Budget Draft'!#REF!,'Budget Draft'!#REF!,'Budget Draft'!$K$25,'Budget Draft'!$M$25,'Budget Draft'!$O$25,'Budget Draft'!#REF!,'Budget Draft'!#REF!,'Budget Draft'!#REF!,'Budget Draft'!#REF!,'Budget Draft'!#REF!,'Budget Draft'!#REF!</definedName>
    <definedName name="QB_FORMULA_19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3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5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19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" localSheetId="0" hidden="1">'Budget Draft'!#REF!,'Budget Draft'!#REF!,'Budget Draft'!#REF!,'Budget Draft'!#REF!,'Budget Draft'!$K$26,'Budget Draft'!$M$26,'Budget Draft'!$O$26,'Budget Draft'!#REF!,'Budget Draft'!#REF!,'Budget Draft'!#REF!,'Budget Draft'!#REF!,'Budget Draft'!#REF!,'Budget Draft'!#REF!,'Budget Draft'!#REF!,'Budget Draft'!#REF!,'Budget Draft'!#REF!</definedName>
    <definedName name="QB_FORMULA_20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3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5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0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1" localSheetId="0" hidden="1">'Budget Draft'!#REF!,'Budget Draft'!$K$27,'Budget Draft'!$M$27,'Budget Draft'!$O$27,'Budget Draft'!#REF!,'Budget Draft'!#REF!,'Budget Draft'!#REF!,'Budget Draft'!#REF!,'Budget Draft'!#REF!,'Budget Draft'!#REF!,'Budget Draft'!#REF!,'Budget Draft'!#REF!,'Budget Draft'!#REF!,'Budget Draft'!#REF!,'Budget Draft'!$K$30,'Budget Draft'!$M$30</definedName>
    <definedName name="QB_FORMULA_21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1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1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13" localSheetId="0" hidden="1">'Budget Draft'!#REF!,'Budget Draft'!#REF!,'Budget Draft'!#REF!,'Budget Draft'!#REF!,'Budget Draft'!#REF!,'Budget Draft'!$K$271,'Budget Draft'!$M$271,'Budget Draft'!$O$271,'Budget Draft'!#REF!,'Budget Draft'!#REF!,'Budget Draft'!#REF!,'Budget Draft'!#REF!,'Budget Draft'!#REF!,'Budget Draft'!#REF!,'Budget Draft'!#REF!,'Budget Draft'!#REF!</definedName>
    <definedName name="QB_FORMULA_21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15" localSheetId="0" hidden="1">'Budget Draft'!#REF!,'Budget Draft'!#REF!,'Budget Draft'!#REF!,'Budget Draft'!#REF!,'Budget Draft'!#REF!,'Budget Draft'!#REF!,'Budget Draft'!$K$273,'Budget Draft'!$M$273,'Budget Draft'!$O$273,'Budget Draft'!#REF!,'Budget Draft'!#REF!,'Budget Draft'!#REF!,'Budget Draft'!#REF!,'Budget Draft'!#REF!,'Budget Draft'!#REF!,'Budget Draft'!#REF!</definedName>
    <definedName name="QB_FORMULA_21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1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1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1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2" localSheetId="0" hidden="1">'Budget Draft'!$O$30,'Budget Draft'!#REF!,'Budget Draft'!#REF!,'Budget Draft'!#REF!,'Budget Draft'!#REF!,'Budget Draft'!#REF!,'Budget Draft'!#REF!,'Budget Draft'!#REF!,'Budget Draft'!#REF!,'Budget Draft'!#REF!,'Budget Draft'!#REF!,'Budget Draft'!$K$31,'Budget Draft'!$M$31,'Budget Draft'!$O$31,'Budget Draft'!#REF!,'Budget Draft'!#REF!</definedName>
    <definedName name="QB_FORMULA_23" localSheetId="0" hidden="1">'Budget Draft'!#REF!,'Budget Draft'!#REF!,'Budget Draft'!#REF!,'Budget Draft'!#REF!,'Budget Draft'!#REF!,'Budget Draft'!#REF!,'Budget Draft'!#REF!,'Budget Draft'!#REF!,'Budget Draft'!$K$32,'Budget Draft'!$M$32,'Budget Draft'!$O$32,'Budget Draft'!#REF!,'Budget Draft'!#REF!,'Budget Draft'!#REF!,'Budget Draft'!#REF!,'Budget Draft'!#REF!</definedName>
    <definedName name="QB_FORMULA_2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25" localSheetId="0" hidden="1">'Budget Draft'!#REF!,'Budget Draft'!#REF!,'Budget Draft'!#REF!,'Budget Draft'!#REF!,'Budget Draft'!#REF!,'Budget Draft'!#REF!,'Budget Draft'!#REF!,'Budget Draft'!#REF!,'Budget Draft'!#REF!,'Budget Draft'!$K$34,'Budget Draft'!$M$34,'Budget Draft'!$O$34,'Budget Draft'!#REF!,'Budget Draft'!#REF!,'Budget Draft'!#REF!,'Budget Draft'!#REF!</definedName>
    <definedName name="QB_FORMULA_26" localSheetId="0" hidden="1">'Budget Draft'!#REF!,'Budget Draft'!#REF!,'Budget Draft'!#REF!,'Budget Draft'!#REF!,'Budget Draft'!#REF!,'Budget Draft'!#REF!,'Budget Draft'!$K$35,'Budget Draft'!$M$35,'Budget Draft'!$O$35,'Budget Draft'!#REF!,'Budget Draft'!#REF!,'Budget Draft'!#REF!,'Budget Draft'!#REF!,'Budget Draft'!#REF!,'Budget Draft'!#REF!,'Budget Draft'!#REF!</definedName>
    <definedName name="QB_FORMULA_27" localSheetId="0" hidden="1">'Budget Draft'!#REF!,'Budget Draft'!#REF!,'Budget Draft'!#REF!,'Budget Draft'!$K$36,'Budget Draft'!$M$36,'Budget Draft'!$O$36,'Budget Draft'!#REF!,'Budget Draft'!#REF!,'Budget Draft'!#REF!,'Budget Draft'!#REF!,'Budget Draft'!#REF!,'Budget Draft'!#REF!,'Budget Draft'!#REF!,'Budget Draft'!#REF!,'Budget Draft'!#REF!,'Budget Draft'!#REF!</definedName>
    <definedName name="QB_FORMULA_28" localSheetId="0" hidden="1">'Budget Draft'!$K$37,'Budget Draft'!$M$37,'Budget Draft'!$O$37,'Budget Draft'!#REF!,'Budget Draft'!#REF!,'Budget Draft'!#REF!,'Budget Draft'!#REF!,'Budget Draft'!#REF!,'Budget Draft'!#REF!,'Budget Draft'!#REF!,'Budget Draft'!#REF!,'Budget Draft'!#REF!,'Budget Draft'!#REF!,'Budget Draft'!$K$39,'Budget Draft'!$M$39,'Budget Draft'!$O$39</definedName>
    <definedName name="QB_FORMULA_2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3" localSheetId="0" hidden="1">'Budget Draft'!#REF!,'Budget Draft'!#REF!,'Budget Draft'!#REF!,'Budget Draft'!#REF!,'Budget Draft'!#REF!,'Budget Draft'!#REF!,'Budget Draft'!#REF!,'Budget Draft'!#REF!,'Budget Draft'!$K$6,'Budget Draft'!$M$6,'Budget Draft'!$O$6,'Budget Draft'!#REF!,'Budget Draft'!#REF!,'Budget Draft'!#REF!,'Budget Draft'!#REF!,'Budget Draft'!#REF!</definedName>
    <definedName name="QB_FORMULA_3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Draft'!$K$40,'Budget Draft'!$M$40</definedName>
    <definedName name="QB_FORMULA_31" localSheetId="0" hidden="1">'Budget Draft'!$O$40,'Budget Draft'!#REF!,'Budget Draft'!#REF!,'Budget Draft'!#REF!,'Budget Draft'!#REF!,'Budget Draft'!#REF!,'Budget Draft'!#REF!,'Budget Draft'!#REF!,'Budget Draft'!#REF!,'Budget Draft'!#REF!,'Budget Draft'!#REF!,'Budget Draft'!$K$42,'Budget Draft'!$M$42,'Budget Draft'!$O$42,'Budget Draft'!#REF!,'Budget Draft'!#REF!</definedName>
    <definedName name="QB_FORMULA_32" localSheetId="0" hidden="1">'Budget Draft'!#REF!,'Budget Draft'!#REF!,'Budget Draft'!#REF!,'Budget Draft'!#REF!,'Budget Draft'!#REF!,'Budget Draft'!#REF!,'Budget Draft'!#REF!,'Budget Draft'!#REF!,'Budget Draft'!$K$43,'Budget Draft'!$M$43,'Budget Draft'!$O$43,'Budget Draft'!#REF!,'Budget Draft'!#REF!,'Budget Draft'!#REF!,'Budget Draft'!#REF!,'Budget Draft'!#REF!</definedName>
    <definedName name="QB_FORMULA_33" localSheetId="0" hidden="1">'Budget Draft'!#REF!,'Budget Draft'!#REF!,'Budget Draft'!#REF!,'Budget Draft'!#REF!,'Budget Draft'!#REF!,'Budget Draft'!$K$44,'Budget Draft'!$M$44,'Budget Draft'!$O$44,'Budget Draft'!#REF!,'Budget Draft'!#REF!,'Budget Draft'!#REF!,'Budget Draft'!#REF!,'Budget Draft'!#REF!,'Budget Draft'!#REF!,'Budget Draft'!#REF!,'Budget Draft'!#REF!</definedName>
    <definedName name="QB_FORMULA_3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35" localSheetId="0" hidden="1">'Budget Draft'!#REF!,'Budget Draft'!#REF!,'Budget Draft'!#REF!,'Budget Draft'!#REF!,'Budget Draft'!#REF!,'Budget Draft'!#REF!,'Budget Draft'!$K$45,'Budget Draft'!$M$45,'Budget Draft'!$O$45,'Budget Draft'!#REF!,'Budget Draft'!#REF!,'Budget Draft'!#REF!,'Budget Draft'!#REF!,'Budget Draft'!#REF!,'Budget Draft'!#REF!,'Budget Draft'!#REF!</definedName>
    <definedName name="QB_FORMULA_36" localSheetId="0" hidden="1">'Budget Draft'!#REF!,'Budget Draft'!#REF!,'Budget Draft'!#REF!,'Budget Draft'!$K$48,'Budget Draft'!$M$48,'Budget Draft'!$O$48,'Budget Draft'!#REF!,'Budget Draft'!#REF!,'Budget Draft'!#REF!,'Budget Draft'!#REF!,'Budget Draft'!#REF!,'Budget Draft'!#REF!,'Budget Draft'!#REF!,'Budget Draft'!#REF!,'Budget Draft'!#REF!,'Budget Draft'!#REF!</definedName>
    <definedName name="QB_FORMULA_37" localSheetId="0" hidden="1">'Budget Draft'!$K$49,'Budget Draft'!$M$49,'Budget Draft'!$O$49,'Budget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3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39" localSheetId="0" hidden="1">'Budget Draft'!#REF!,'Budget Draft'!$K$50,'Budget Draft'!$M$50,'Budget Draft'!$O$50,'Budget Draft'!#REF!,'Budget Draft'!#REF!,'Budget Draft'!#REF!,'Budget Draft'!#REF!,'Budget Draft'!#REF!,'Budget Draft'!#REF!,'Budget Draft'!#REF!,'Budget Draft'!#REF!,'Budget Draft'!#REF!,'Budget Draft'!#REF!,'Budget Draft'!$K$52,'Budget Draft'!$M$52</definedName>
    <definedName name="QB_FORMULA_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40" localSheetId="0" hidden="1">'Budget Draft'!$O$52,'Budget Draft'!#REF!,'Budget Draft'!#REF!,'Budget Draft'!#REF!,'Budget Draft'!#REF!,'Budget Draft'!#REF!,'Budget Draft'!#REF!,'Budget Draft'!#REF!,'Budget Draft'!#REF!,'Budget Draft'!#REF!,'Budget Draft'!#REF!,'Budget Draft'!$K$53,'Budget Draft'!$M$53,'Budget Draft'!$O$53,'Budget Draft'!#REF!,'Budget Draft'!#REF!</definedName>
    <definedName name="QB_FORMULA_41" localSheetId="0" hidden="1">'Budget Draft'!#REF!,'Budget Draft'!#REF!,'Budget Draft'!#REF!,'Budget Draft'!#REF!,'Budget Draft'!#REF!,'Budget Draft'!#REF!,'Budget Draft'!#REF!,'Budget Draft'!#REF!,'Budget Draft'!$K$54,'Budget Draft'!$M$54,'Budget Draft'!$O$54,'Budget Draft'!#REF!,'Budget Draft'!#REF!,'Budget Draft'!#REF!,'Budget Draft'!#REF!,'Budget Draft'!#REF!</definedName>
    <definedName name="QB_FORMULA_42" localSheetId="0" hidden="1">'Budget Draft'!#REF!,'Budget Draft'!#REF!,'Budget Draft'!#REF!,'Budget Draft'!#REF!,'Budget Draft'!#REF!,'Budget Draft'!$K$55,'Budget Draft'!$M$55,'Budget Draft'!$O$55,'Budget Draft'!#REF!,'Budget Draft'!#REF!,'Budget Draft'!#REF!,'Budget Draft'!#REF!,'Budget Draft'!#REF!,'Budget Draft'!#REF!,'Budget Draft'!#REF!,'Budget Draft'!#REF!</definedName>
    <definedName name="QB_FORMULA_43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44" localSheetId="0" hidden="1">'Budget Draft'!#REF!,'Budget Draft'!#REF!,'Budget Draft'!#REF!,'Budget Draft'!#REF!,'Budget Draft'!#REF!,'Budget Draft'!#REF!,'Budget Draft'!$K$56,'Budget Draft'!$M$56,'Budget Draft'!$O$56,'Budget Draft'!#REF!,'Budget Draft'!#REF!,'Budget Draft'!#REF!,'Budget Draft'!#REF!,'Budget Draft'!#REF!,'Budget Draft'!#REF!,'Budget Draft'!#REF!</definedName>
    <definedName name="QB_FORMULA_45" localSheetId="0" hidden="1">'Budget Draft'!#REF!,'Budget Draft'!#REF!,'Budget Draft'!#REF!,'Budget Draft'!$K$58,'Budget Draft'!$M$58,'Budget Draft'!$O$58,'Budget Draft'!#REF!,'Budget Draft'!#REF!,'Budget Draft'!#REF!,'Budget Draft'!#REF!,'Budget Draft'!#REF!,'Budget Draft'!#REF!,'Budget Draft'!#REF!,'Budget Draft'!#REF!,'Budget Draft'!#REF!,'Budget Draft'!#REF!</definedName>
    <definedName name="QB_FORMULA_46" localSheetId="0" hidden="1">'Budget Draft'!$K$59,'Budget Draft'!$M$59,'Budget Draft'!$O$59,'Budget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4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48" localSheetId="0" hidden="1">'Budget Draft'!#REF!,'Budget Draft'!$K$60,'Budget Draft'!$M$60,'Budget Draft'!$O$60,'Budget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4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5" localSheetId="0" hidden="1">'Budget Draft'!#REF!,'Budget Draft'!#REF!,'Budget Draft'!#REF!,'Budget Draft'!#REF!,'Budget Draft'!#REF!,'Budget Draft'!#REF!,'Budget Draft'!#REF!,'Budget Draft'!#REF!,'Budget Draft'!#REF!,'Budget Draft'!$K$7,'Budget Draft'!$M$7,'Budget Draft'!$O$7,'Budget Draft'!#REF!,'Budget Draft'!#REF!,'Budget Draft'!#REF!,'Budget Draft'!#REF!</definedName>
    <definedName name="QB_FORMULA_50" localSheetId="0" hidden="1">'Budget Draft'!#REF!,'Budget Draft'!#REF!,'Budget Draft'!$K$61,'Budget Draft'!$M$61,'Budget Draft'!$O$61,'Budget Draft'!#REF!,'Budget Draft'!#REF!,'Budget Draft'!#REF!,'Budget Draft'!#REF!,'Budget Draft'!#REF!,'Budget Draft'!#REF!,'Budget Draft'!#REF!,'Budget Draft'!#REF!,'Budget Draft'!#REF!,'Budget Draft'!#REF!,'Budget Draft'!$K$63</definedName>
    <definedName name="QB_FORMULA_51" localSheetId="0" hidden="1">'Budget Draft'!$M$63,'Budget Draft'!$O$63,'Budget Draft'!#REF!,'Budget Draft'!#REF!,'Budget Draft'!#REF!,'Budget Draft'!#REF!,'Budget Draft'!#REF!,'Budget Draft'!#REF!,'Budget Draft'!#REF!,'Budget Draft'!#REF!,'Budget Draft'!#REF!,'Budget Draft'!#REF!,'Budget Draft'!$K$64,'Budget Draft'!$M$64,'Budget Draft'!$O$64,'Budget Draft'!#REF!</definedName>
    <definedName name="QB_FORMULA_52" localSheetId="0" hidden="1">'Budget Draft'!#REF!,'Budget Draft'!#REF!,'Budget Draft'!#REF!,'Budget Draft'!#REF!,'Budget Draft'!#REF!,'Budget Draft'!#REF!,'Budget Draft'!#REF!,'Budget Draft'!#REF!,'Budget Draft'!#REF!,'Budget Draft'!$K$65,'Budget Draft'!$M$65,'Budget Draft'!$O$65,'Budget Draft'!#REF!,'Budget Draft'!#REF!,'Budget Draft'!#REF!,'Budget Draft'!#REF!</definedName>
    <definedName name="QB_FORMULA_53" localSheetId="0" hidden="1">'Budget Draft'!#REF!,'Budget Draft'!#REF!,'Budget Draft'!#REF!,'Budget Draft'!#REF!,'Budget Draft'!#REF!,'Budget Draft'!#REF!,'Budget Draft'!$K$67,'Budget Draft'!$M$67,'Budget Draft'!$O$67,'Budget Draft'!#REF!,'Budget Draft'!#REF!,'Budget Draft'!#REF!,'Budget Draft'!#REF!,'Budget Draft'!#REF!,'Budget Draft'!#REF!,'Budget Draft'!#REF!</definedName>
    <definedName name="QB_FORMULA_54" localSheetId="0" hidden="1">'Budget Draft'!#REF!,'Budget Draft'!#REF!,'Budget Draft'!#REF!,'Budget Draft'!$K$68,'Budget Draft'!$M$68,'Budget Draft'!$O$66,'Budget Draft'!#REF!,'Budget Draft'!#REF!,'Budget Draft'!#REF!,'Budget Draft'!#REF!,'Budget Draft'!#REF!,'Budget Draft'!#REF!,'Budget Draft'!#REF!,'Budget Draft'!#REF!,'Budget Draft'!#REF!,'Budget Draft'!#REF!</definedName>
    <definedName name="QB_FORMULA_55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Draft'!$K$71,'Budget Draft'!$M$71,'Budget Draft'!$O$71</definedName>
    <definedName name="QB_FORMULA_56" localSheetId="0" hidden="1">'Budget Draft'!#REF!,'Budget Draft'!#REF!,'Budget Draft'!#REF!,'Budget Draft'!#REF!,'Budget Draft'!#REF!,'Budget Draft'!#REF!,'Budget Draft'!#REF!,'Budget Draft'!#REF!,'Budget Draft'!#REF!,'Budget Draft'!#REF!,'Budget Draft'!$K$72,'Budget Draft'!$M$72,'Budget Draft'!$O$72,'Budget Draft'!#REF!,'Budget Draft'!#REF!,'Budget Draft'!#REF!</definedName>
    <definedName name="QB_FORMULA_5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5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59" localSheetId="0" hidden="1">'Budget Draft'!#REF!,'Budget Draft'!#REF!,'Budget Draft'!#REF!,'Budget Draft'!#REF!,'Budget Draft'!#REF!,'Budget Draft'!#REF!,'Budget Draft'!#REF!,'Budget Draft'!#REF!,'Budget Draft'!$K$73,'Budget Draft'!$M$73,'Budget Draft'!$O$73,'Budget Draft'!#REF!,'Budget Draft'!#REF!,'Budget Draft'!#REF!,'Budget Draft'!#REF!,'Budget Draft'!#REF!</definedName>
    <definedName name="QB_FORMULA_6" localSheetId="0" hidden="1">'Budget Draft'!#REF!,'Budget Draft'!#REF!,'Budget Draft'!#REF!,'Budget Draft'!#REF!,'Budget Draft'!#REF!,'Budget Draft'!#REF!,'Budget Draft'!$K$11,'Budget Draft'!$M$11,'Budget Draft'!$O$11,'Budget Draft'!#REF!,'Budget Draft'!#REF!,'Budget Draft'!#REF!,'Budget Draft'!#REF!,'Budget Draft'!#REF!,'Budget Draft'!#REF!,'Budget Draft'!#REF!</definedName>
    <definedName name="QB_FORMULA_60" localSheetId="0" hidden="1">'Budget Draft'!#REF!,'Budget Draft'!#REF!,'Budget Draft'!#REF!,'Budget Draft'!#REF!,'Budget Draft'!#REF!,'Budget Draft'!$K$74,'Budget Draft'!$M$74,'Budget Draft'!$O$74,'Budget Draft'!#REF!,'Budget Draft'!#REF!,'Budget Draft'!#REF!,'Budget Draft'!#REF!,'Budget Draft'!#REF!,'Budget Draft'!#REF!,'Budget Draft'!#REF!,'Budget Draft'!#REF!</definedName>
    <definedName name="QB_FORMULA_61" localSheetId="0" hidden="1">'Budget Draft'!#REF!,'Budget Draft'!#REF!,'Budget Draft'!$K$75,'Budget Draft'!$M$75,'Budget Draft'!$O$75,'Budget Draft'!#REF!,'Budget Draft'!#REF!,'Budget Draft'!#REF!,'Budget Draft'!#REF!,'Budget Draft'!#REF!,'Budget Draft'!#REF!,'Budget Draft'!#REF!,'Budget Draft'!#REF!,'Budget Draft'!#REF!,'Budget Draft'!#REF!,'Budget Draft'!$K$76</definedName>
    <definedName name="QB_FORMULA_62" localSheetId="0" hidden="1">'Budget Draft'!$M$76,'Budget Draft'!$O$76,'Budget Draft'!#REF!,'Budget Draft'!#REF!,'Budget Draft'!#REF!,'Budget Draft'!#REF!,'Budget Draft'!#REF!,'Budget Draft'!#REF!,'Budget Draft'!#REF!,'Budget Draft'!#REF!,'Budget Draft'!#REF!,'Budget Draft'!#REF!,'Budget Draft'!$K$77,'Budget Draft'!$M$77,'Budget Draft'!$O$77,'Budget Draft'!#REF!</definedName>
    <definedName name="QB_FORMULA_63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6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Draft'!$K$78,'Budget Draft'!$M$78,'Budget Draft'!$O$78</definedName>
    <definedName name="QB_FORMULA_65" localSheetId="0" hidden="1">'Budget Draft'!#REF!,'Budget Draft'!#REF!,'Budget Draft'!#REF!,'Budget Draft'!#REF!,'Budget Draft'!#REF!,'Budget Draft'!#REF!,'Budget Draft'!#REF!,'Budget Draft'!#REF!,'Budget Draft'!#REF!,'Budget Draft'!#REF!,'Budget Draft'!$K$81,'Budget Draft'!$M$81,'Budget Draft'!$O$81,'Budget Draft'!#REF!,'Budget Draft'!#REF!,'Budget Draft'!#REF!</definedName>
    <definedName name="QB_FORMULA_66" localSheetId="0" hidden="1">'Budget Draft'!#REF!,'Budget Draft'!#REF!,'Budget Draft'!#REF!,'Budget Draft'!#REF!,'Budget Draft'!#REF!,'Budget Draft'!#REF!,'Budget Draft'!#REF!,'Budget Draft'!$K$82,'Budget Draft'!$M$82,'Budget Draft'!$O$82,'Budget Draft'!#REF!,'Budget Draft'!#REF!,'Budget Draft'!#REF!,'Budget Draft'!#REF!,'Budget Draft'!#REF!,'Budget Draft'!#REF!</definedName>
    <definedName name="QB_FORMULA_67" localSheetId="0" hidden="1">'Budget Draft'!#REF!,'Budget Draft'!#REF!,'Budget Draft'!#REF!,'Budget Draft'!#REF!,'Budget Draft'!$K$83,'Budget Draft'!$M$83,'Budget Draft'!$O$83,'Budget Draft'!#REF!,'Budget Draft'!#REF!,'Budget Draft'!#REF!,'Budget Draft'!#REF!,'Budget Draft'!#REF!,'Budget Draft'!#REF!,'Budget Draft'!#REF!,'Budget Draft'!#REF!,'Budget Draft'!#REF!</definedName>
    <definedName name="QB_FORMULA_6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69" localSheetId="0" hidden="1">'Budget Draft'!#REF!,'Budget Draft'!#REF!,'Budget Draft'!#REF!,'Budget Draft'!#REF!,'Budget Draft'!#REF!,'Budget Draft'!$K$84,'Budget Draft'!$M$84,'Budget Draft'!$O$84,'Budget Draft'!#REF!,'Budget Draft'!#REF!,'Budget Draft'!#REF!,'Budget Draft'!#REF!,'Budget Draft'!#REF!,'Budget Draft'!#REF!,'Budget Draft'!#REF!,'Budget Draft'!#REF!</definedName>
    <definedName name="QB_FORMULA_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70" localSheetId="0" hidden="1">'Budget Draft'!#REF!,'Budget Draft'!#REF!,'Budget Draft'!$K$86,'Budget Draft'!$M$86,'Budget Draft'!$O$86,'Budget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7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72" localSheetId="0" hidden="1">'Budget Draft'!#REF!,'Budget Draft'!#REF!,'Budget Draft'!#REF!,'Budget Draft'!$K$87,'Budget Draft'!$M$87,'Budget Draft'!$O$87,'Budget Draft'!#REF!,'Budget Draft'!#REF!,'Budget Draft'!#REF!,'Budget Draft'!#REF!,'Budget Draft'!#REF!,'Budget Draft'!#REF!,'Budget Draft'!#REF!,'Budget Draft'!#REF!,'Budget Draft'!#REF!,'Budget Draft'!#REF!</definedName>
    <definedName name="QB_FORMULA_73" localSheetId="0" hidden="1">'Budget Draft'!$K$89,'Budget Draft'!$M$89,'Budget Draft'!$O$89,'Budget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7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75" localSheetId="0" hidden="1">'Budget Draft'!#REF!,'Budget Draft'!$K$90,'Budget Draft'!$M$90,'Budget Draft'!$O$90,'Budget Draft'!#REF!,'Budget Draft'!#REF!,'Budget Draft'!#REF!,'Budget Draft'!#REF!,'Budget Draft'!#REF!,'Budget Draft'!#REF!,'Budget Draft'!#REF!,'Budget Draft'!#REF!,'Budget Draft'!#REF!,'Budget Draft'!#REF!,'Budget Draft'!$K$92,'Budget Draft'!$M$92</definedName>
    <definedName name="QB_FORMULA_76" localSheetId="0" hidden="1">'Budget Draft'!$O$92,'Budget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7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Draft'!$K$93</definedName>
    <definedName name="QB_FORMULA_78" localSheetId="0" hidden="1">'Budget Draft'!$M$93,'Budget Draft'!$O$93,'Budget Draft'!#REF!,'Budget Draft'!#REF!,'Budget Draft'!#REF!,'Budget Draft'!#REF!,'Budget Draft'!#REF!,'Budget Draft'!#REF!,'Budget Draft'!#REF!,'Budget Draft'!#REF!,'Budget Draft'!#REF!,'Budget Draft'!#REF!,'Budget Draft'!$K$96,'Budget Draft'!$M$96,'Budget Draft'!$O$96,'Budget Draft'!#REF!</definedName>
    <definedName name="QB_FORMULA_7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8" localSheetId="0" hidden="1">'Budget Draft'!$K$12,'Budget Draft'!$M$12,'Budget Draft'!$O$12,'Budget Draft'!#REF!,'Budget Draft'!#REF!,'Budget Draft'!#REF!,'Budget Draft'!#REF!,'Budget Draft'!#REF!,'Budget Draft'!#REF!,'Budget Draft'!#REF!,'Budget Draft'!#REF!,'Budget Draft'!#REF!,'Budget Draft'!#REF!,'Budget Draft'!$K$14,'Budget Draft'!$M$14,'Budget Draft'!$O$14</definedName>
    <definedName name="QB_FORMULA_8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Draft'!$K$98,'Budget Draft'!$M$98,'Budget Draft'!$O$98</definedName>
    <definedName name="QB_FORMULA_8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8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Draft'!$K$99,'Budget Draft'!$M$99</definedName>
    <definedName name="QB_FORMULA_83" localSheetId="0" hidden="1">'Budget Draft'!$O$99,'Budget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84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Draft'!$K$100</definedName>
    <definedName name="QB_FORMULA_85" localSheetId="0" hidden="1">'Budget Draft'!$M$100,'Budget Draft'!$O$100,'Budget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8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87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8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89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9" localSheetId="0" hidden="1">'Budget Draft'!#REF!,'Budget Draft'!#REF!,'Budget Draft'!#REF!,'Budget Draft'!#REF!,'Budget Draft'!#REF!,'Budget Draft'!#REF!,'Budget Draft'!#REF!,'Budget Draft'!#REF!,'Budget Draft'!#REF!,'Budget Draft'!#REF!,'Budget Draft'!$K$15,'Budget Draft'!$M$15,'Budget Draft'!$O$15,'Budget Draft'!#REF!,'Budget Draft'!#REF!,'Budget Draft'!#REF!</definedName>
    <definedName name="QB_FORMULA_90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91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92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93" localSheetId="0" hidden="1">'Budget Draft'!#REF!,'Budget Draft'!#REF!,'Budget Draft'!$K$105,'Budget Draft'!$M$105,'Budget Draft'!$O$105,'Budget Draft'!#REF!,'Budget Draft'!#REF!,'Budget Draft'!#REF!,'Budget Draft'!#REF!,'Budget Draft'!#REF!,'Budget Draft'!#REF!,'Budget Draft'!#REF!,'Budget Draft'!#REF!,'Budget Draft'!#REF!,'Budget Draft'!#REF!,'Budget Draft'!$K$106</definedName>
    <definedName name="QB_FORMULA_94" localSheetId="0" hidden="1">'Budget Draft'!$M$106,'Budget Draft'!$O$106,'Budget Draft'!#REF!,'Budget Draft'!#REF!,'Budget Draft'!#REF!,'Budget Draft'!#REF!,'Budget Draft'!#REF!,'Budget Draft'!#REF!,'Budget Draft'!#REF!,'Budget Draft'!#REF!,'Budget Draft'!#REF!,'Budget Draft'!#REF!,'Budget Draft'!$K$107,'Budget Draft'!$M$107,'Budget Draft'!$O$107,'Budget Draft'!#REF!</definedName>
    <definedName name="QB_FORMULA_95" localSheetId="0" hidden="1">'Budget Draft'!#REF!,'Budget Draft'!#REF!,'Budget Draft'!#REF!,'Budget Draft'!#REF!,'Budget Draft'!#REF!,'Budget Draft'!#REF!,'Budget Draft'!#REF!,'Budget Draft'!#REF!,'Budget Draft'!#REF!,'Budget Draft'!$K$108,'Budget Draft'!$M$108,'Budget Draft'!$O$108,'Budget Draft'!#REF!,'Budget Draft'!#REF!,'Budget Draft'!#REF!,'Budget Draft'!#REF!</definedName>
    <definedName name="QB_FORMULA_96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97" localSheetId="0" hidden="1">'Budget Draft'!#REF!,'Budget Draft'!#REF!,'Budget Draft'!#REF!,'Budget Draft'!#REF!,'Budget Draft'!#REF!,'Budget Draft'!#REF!,'Budget Draft'!#REF!,'Budget Draft'!#REF!,'Budget Draft'!#REF!,'Budget Draft'!#REF!,'Budget Draft'!$K$109,'Budget Draft'!$M$109,'Budget Draft'!$O$109,'Budget Draft'!#REF!,'Budget Draft'!#REF!,'Budget Draft'!#REF!</definedName>
    <definedName name="QB_FORMULA_98" localSheetId="0" hidden="1">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Draft'!#REF!,'Budget Draft'!#REF!</definedName>
    <definedName name="QB_FORMULA_99" localSheetId="0" hidden="1">'Budget Draft'!#REF!,'Budget Draft'!#REF!,'Budget Draft'!#REF!,'Budget Draft'!#REF!,'Budget Draft'!#REF!,'Budget Draft'!#REF!,'Budget Draft'!#REF!,'Budget Draft'!#REF!,'Budget Draft'!#REF!,'Budget Draft'!#REF!,'Budget Draft'!#REF!,'Budget Draft'!$K$110,'Budget Draft'!$M$110,'Budget Draft'!$O$110,'Budget Draft'!#REF!,'Budget Draft'!#REF!</definedName>
    <definedName name="QB_ROW_100260" localSheetId="0" hidden="1">'Budget Draft'!#REF!</definedName>
    <definedName name="QB_ROW_101250" localSheetId="0" hidden="1">'Budget Draft'!$F$63</definedName>
    <definedName name="QB_ROW_102250" localSheetId="0" hidden="1">'Budget Draft'!$F$67</definedName>
    <definedName name="QB_ROW_10260" localSheetId="0" hidden="1">'Budget Draft'!$G$14</definedName>
    <definedName name="QB_ROW_103250" localSheetId="0" hidden="1">'Budget Draft'!$F$42</definedName>
    <definedName name="QB_ROW_106060" localSheetId="0" hidden="1">'Budget Draft'!$G$198</definedName>
    <definedName name="QB_ROW_106360" localSheetId="0" hidden="1">'Budget Draft'!$G$201</definedName>
    <definedName name="QB_ROW_107260" localSheetId="0" hidden="1">'Budget Draft'!$G$133</definedName>
    <definedName name="QB_ROW_111040" localSheetId="0" hidden="1">'Budget Draft'!$E$101</definedName>
    <definedName name="QB_ROW_111340" localSheetId="0" hidden="1">'Budget Draft'!$E$157</definedName>
    <definedName name="QB_ROW_112050" localSheetId="0" hidden="1">'Budget Draft'!$F$102</definedName>
    <definedName name="QB_ROW_112350" localSheetId="0" hidden="1">'Budget Draft'!$F$127</definedName>
    <definedName name="QB_ROW_113060" localSheetId="0" hidden="1">'Budget Draft'!$G$103</definedName>
    <definedName name="QB_ROW_113360" localSheetId="0" hidden="1">'Budget Draft'!$G$110</definedName>
    <definedName name="QB_ROW_114060" localSheetId="0" hidden="1">'Budget Draft'!$G$120</definedName>
    <definedName name="QB_ROW_114360" localSheetId="0" hidden="1">'Budget Draft'!$G$126</definedName>
    <definedName name="QB_ROW_115260" localSheetId="0" hidden="1">'Budget Draft'!$G$131</definedName>
    <definedName name="QB_ROW_116050" localSheetId="0" hidden="1">'Budget Draft'!$F$128</definedName>
    <definedName name="QB_ROW_116350" localSheetId="0" hidden="1">'Budget Draft'!$F$136</definedName>
    <definedName name="QB_ROW_119270" localSheetId="0" hidden="1">'Budget Draft'!$H$139</definedName>
    <definedName name="QB_ROW_120270" localSheetId="0" hidden="1">'Budget Draft'!$H$142</definedName>
    <definedName name="QB_ROW_12040" localSheetId="0" hidden="1">'Budget Draft'!$E$9</definedName>
    <definedName name="QB_ROW_121050" localSheetId="0" hidden="1">'Budget Draft'!$F$137</definedName>
    <definedName name="QB_ROW_121350" localSheetId="0" hidden="1">'Budget Draft'!$F$156</definedName>
    <definedName name="QB_ROW_122270" localSheetId="0" hidden="1">'Budget Draft'!$H$141</definedName>
    <definedName name="QB_ROW_123060" localSheetId="0" hidden="1">'Budget Draft'!$H$144</definedName>
    <definedName name="QB_ROW_123360" localSheetId="0" hidden="1">'Budget Draft'!$G$149</definedName>
    <definedName name="QB_ROW_12340" localSheetId="0" hidden="1">'Budget Draft'!$E$40</definedName>
    <definedName name="QB_ROW_125270" localSheetId="0" hidden="1">'Budget Draft'!$H$148</definedName>
    <definedName name="QB_ROW_126270" localSheetId="0" hidden="1">'Budget Draft'!$H$145</definedName>
    <definedName name="QB_ROW_127270" localSheetId="0" hidden="1">'Budget Draft'!$H$147</definedName>
    <definedName name="QB_ROW_129050" localSheetId="0" hidden="1">'Budget Draft'!$F$80</definedName>
    <definedName name="QB_ROW_129350" localSheetId="0" hidden="1">'Budget Draft'!$F$84</definedName>
    <definedName name="QB_ROW_130260" localSheetId="0" hidden="1">'Budget Draft'!$G$81</definedName>
    <definedName name="QB_ROW_13280" localSheetId="0" hidden="1">'Budget Draft'!$I$124</definedName>
    <definedName name="QB_ROW_134040" localSheetId="0" hidden="1">'Budget Draft'!$E$171</definedName>
    <definedName name="QB_ROW_134340" localSheetId="0" hidden="1">'Budget Draft'!$E$204</definedName>
    <definedName name="QB_ROW_135050" localSheetId="0" hidden="1">'Budget Draft'!$F$190</definedName>
    <definedName name="QB_ROW_135350" localSheetId="0" hidden="1">'Budget Draft'!$F$202</definedName>
    <definedName name="QB_ROW_137260" localSheetId="0" hidden="1">'Budget Draft'!$H$194</definedName>
    <definedName name="QB_ROW_138260" localSheetId="0" hidden="1">'Budget Draft'!$G$177</definedName>
    <definedName name="QB_ROW_140260" localSheetId="0" hidden="1">'Budget Draft'!$G$181</definedName>
    <definedName name="QB_ROW_14050" localSheetId="0" hidden="1">'Budget Draft'!$F$18</definedName>
    <definedName name="QB_ROW_142260" localSheetId="0" hidden="1">'Budget Draft'!$G$182</definedName>
    <definedName name="QB_ROW_143260" localSheetId="0" hidden="1">'Budget Draft'!#REF!</definedName>
    <definedName name="QB_ROW_14350" localSheetId="0" hidden="1">'Budget Draft'!$F$24</definedName>
    <definedName name="QB_ROW_144260" localSheetId="0" hidden="1">'Budget Draft'!$G$178</definedName>
    <definedName name="QB_ROW_147250" localSheetId="0" hidden="1">'Budget Draft'!$F$172</definedName>
    <definedName name="QB_ROW_148250" localSheetId="0" hidden="1">'Budget Draft'!$F$175</definedName>
    <definedName name="QB_ROW_149250" localSheetId="0" hidden="1">'Budget Draft'!$F$189</definedName>
    <definedName name="QB_ROW_150040" localSheetId="0" hidden="1">'Budget Draft'!#REF!</definedName>
    <definedName name="QB_ROW_150340" localSheetId="0" hidden="1">'Budget Draft'!#REF!</definedName>
    <definedName name="QB_ROW_151050" localSheetId="0" hidden="1">'Budget Draft'!#REF!</definedName>
    <definedName name="QB_ROW_151260" localSheetId="0" hidden="1">'Budget Draft'!#REF!</definedName>
    <definedName name="QB_ROW_151350" localSheetId="0" hidden="1">'Budget Draft'!#REF!</definedName>
    <definedName name="QB_ROW_159260" localSheetId="0" hidden="1">'Budget Draft'!#REF!</definedName>
    <definedName name="QB_ROW_16250" localSheetId="0" hidden="1">'Budget Draft'!$F$27</definedName>
    <definedName name="QB_ROW_168050" localSheetId="0" hidden="1">'Budget Draft'!#REF!</definedName>
    <definedName name="QB_ROW_168350" localSheetId="0" hidden="1">'Budget Draft'!#REF!</definedName>
    <definedName name="QB_ROW_173260" localSheetId="0" hidden="1">'Budget Draft'!#REF!</definedName>
    <definedName name="QB_ROW_18301" localSheetId="0" hidden="1">'Budget Draft'!#REF!</definedName>
    <definedName name="QB_ROW_19011" localSheetId="0" hidden="1">'Budget Draft'!$B$2</definedName>
    <definedName name="QB_ROW_19311" localSheetId="0" hidden="1">'Budget Draft'!$B$273</definedName>
    <definedName name="QB_ROW_196250" localSheetId="0" hidden="1">'Budget Draft'!$F$11</definedName>
    <definedName name="QB_ROW_20031" localSheetId="0" hidden="1">'Budget Draft'!$D$3</definedName>
    <definedName name="QB_ROW_201050" localSheetId="0" hidden="1">'Budget Draft'!$F$176</definedName>
    <definedName name="QB_ROW_201350" localSheetId="0" hidden="1">'Budget Draft'!$F$184</definedName>
    <definedName name="QB_ROW_20331" localSheetId="0" hidden="1">'Budget Draft'!$D$6</definedName>
    <definedName name="QB_ROW_21031" localSheetId="0" hidden="1">'Budget Draft'!$D$8</definedName>
    <definedName name="QB_ROW_213250" localSheetId="0" hidden="1">'Budget Draft'!#REF!</definedName>
    <definedName name="QB_ROW_21331" localSheetId="0" hidden="1">'Budget Draft'!$D$271</definedName>
    <definedName name="QB_ROW_22011" localSheetId="0" hidden="1">'Budget Draft'!#REF!</definedName>
    <definedName name="QB_ROW_22311" localSheetId="0" hidden="1">'Budget Draft'!#REF!</definedName>
    <definedName name="QB_ROW_225050" localSheetId="0" hidden="1">'Budget Draft'!$F$94</definedName>
    <definedName name="QB_ROW_225350" localSheetId="0" hidden="1">'Budget Draft'!$F$99</definedName>
    <definedName name="QB_ROW_23021" localSheetId="0" hidden="1">'Budget Draft'!#REF!</definedName>
    <definedName name="QB_ROW_23321" localSheetId="0" hidden="1">'Budget Draft'!#REF!</definedName>
    <definedName name="QB_ROW_24021" localSheetId="0" hidden="1">'Budget Draft'!#REF!</definedName>
    <definedName name="QB_ROW_242060" localSheetId="0" hidden="1">'Budget Draft'!$G$95</definedName>
    <definedName name="QB_ROW_242360" localSheetId="0" hidden="1">'Budget Draft'!$G$98</definedName>
    <definedName name="QB_ROW_24321" localSheetId="0" hidden="1">'Budget Draft'!#REF!</definedName>
    <definedName name="QB_ROW_249260" localSheetId="0" hidden="1">'Budget Draft'!$G$135</definedName>
    <definedName name="QB_ROW_264280" localSheetId="0" hidden="1">'Budget Draft'!$I$123</definedName>
    <definedName name="QB_ROW_265280" localSheetId="0" hidden="1">'Budget Draft'!#REF!</definedName>
    <definedName name="QB_ROW_266040" localSheetId="0" hidden="1">'Budget Draft'!$E$158</definedName>
    <definedName name="QB_ROW_266340" localSheetId="0" hidden="1">'Budget Draft'!$E$170</definedName>
    <definedName name="QB_ROW_267050" localSheetId="0" hidden="1">'Budget Draft'!$F$165</definedName>
    <definedName name="QB_ROW_267350" localSheetId="0" hidden="1">'Budget Draft'!$F$169</definedName>
    <definedName name="QB_ROW_268260" localSheetId="0" hidden="1">'Budget Draft'!$G$167</definedName>
    <definedName name="QB_ROW_273250" localSheetId="0" hidden="1">'Budget Draft'!$F$43</definedName>
    <definedName name="QB_ROW_280270" localSheetId="0" hidden="1">'Budget Draft'!$H$199</definedName>
    <definedName name="QB_ROW_28280" localSheetId="0" hidden="1">'Budget Draft'!#REF!</definedName>
    <definedName name="QB_ROW_287250" localSheetId="0" hidden="1">'Budget Draft'!$F$25</definedName>
    <definedName name="QB_ROW_292050" localSheetId="0" hidden="1">'Budget Draft'!#REF!</definedName>
    <definedName name="QB_ROW_292350" localSheetId="0" hidden="1">'Budget Draft'!#REF!</definedName>
    <definedName name="QB_ROW_298250" localSheetId="0" hidden="1">'Budget Draft'!$F$203</definedName>
    <definedName name="QB_ROW_31280" localSheetId="0" hidden="1">'Budget Draft'!$I$122</definedName>
    <definedName name="QB_ROW_318250" localSheetId="0" hidden="1">'Budget Draft'!$F$12</definedName>
    <definedName name="QB_ROW_320070" localSheetId="0" hidden="1">'Budget Draft'!$H$104</definedName>
    <definedName name="QB_ROW_320370" localSheetId="0" hidden="1">'Budget Draft'!$H$109</definedName>
    <definedName name="QB_ROW_321280" localSheetId="0" hidden="1">'Budget Draft'!$I$105</definedName>
    <definedName name="QB_ROW_322070" localSheetId="0" hidden="1">'Budget Draft'!$H$121</definedName>
    <definedName name="QB_ROW_322370" localSheetId="0" hidden="1">'Budget Draft'!$H$125</definedName>
    <definedName name="QB_ROW_32280" localSheetId="0" hidden="1">'Budget Draft'!$I$107</definedName>
    <definedName name="QB_ROW_33280" localSheetId="0" hidden="1">'Budget Draft'!$I$108</definedName>
    <definedName name="QB_ROW_335250" localSheetId="0" hidden="1">'Budget Draft'!$F$39</definedName>
    <definedName name="QB_ROW_34050" localSheetId="0" hidden="1">'Budget Draft'!$F$13</definedName>
    <definedName name="QB_ROW_341050" localSheetId="0" hidden="1">'Budget Draft'!$F$85</definedName>
    <definedName name="QB_ROW_341350" localSheetId="0" hidden="1">'Budget Draft'!$F$87</definedName>
    <definedName name="QB_ROW_34350" localSheetId="0" hidden="1">'Budget Draft'!$F$17</definedName>
    <definedName name="QB_ROW_349050" localSheetId="0" hidden="1">'Budget Draft'!#REF!</definedName>
    <definedName name="QB_ROW_349350" localSheetId="0" hidden="1">'Budget Draft'!#REF!</definedName>
    <definedName name="QB_ROW_35260" localSheetId="0" hidden="1">'Budget Draft'!$G$22</definedName>
    <definedName name="QB_ROW_353260" localSheetId="0" hidden="1">'Budget Draft'!$G$21</definedName>
    <definedName name="QB_ROW_355250" localSheetId="0" hidden="1">'Budget Draft'!#REF!</definedName>
    <definedName name="QB_ROW_356250" localSheetId="0" hidden="1">'Budget Draft'!#REF!</definedName>
    <definedName name="QB_ROW_369260" localSheetId="0" hidden="1">'Budget Draft'!$G$161</definedName>
    <definedName name="QB_ROW_372270" localSheetId="0" hidden="1">'Budget Draft'!$H$96</definedName>
    <definedName name="QB_ROW_374260" localSheetId="0" hidden="1">'Budget Draft'!#REF!</definedName>
    <definedName name="QB_ROW_377260" localSheetId="0" hidden="1">'Budget Draft'!#REF!</definedName>
    <definedName name="QB_ROW_378260" localSheetId="0" hidden="1">'Budget Draft'!#REF!</definedName>
    <definedName name="QB_ROW_382260" localSheetId="0" hidden="1">'Budget Draft'!#REF!</definedName>
    <definedName name="QB_ROW_383260" localSheetId="0" hidden="1">'Budget Draft'!#REF!</definedName>
    <definedName name="QB_ROW_40250" localSheetId="0" hidden="1">'Budget Draft'!$F$36</definedName>
    <definedName name="QB_ROW_404260" localSheetId="0" hidden="1">'Budget Draft'!$G$49</definedName>
    <definedName name="QB_ROW_406060" localSheetId="0" hidden="1">'Budget Draft'!$G$138</definedName>
    <definedName name="QB_ROW_406360" localSheetId="0" hidden="1">'Budget Draft'!$G$143</definedName>
    <definedName name="QB_ROW_407260" localSheetId="0" hidden="1">'Budget Draft'!#REF!</definedName>
    <definedName name="QB_ROW_409260" localSheetId="0" hidden="1">'Budget Draft'!#REF!</definedName>
    <definedName name="QB_ROW_413260" localSheetId="0" hidden="1">'Budget Draft'!#REF!</definedName>
    <definedName name="QB_ROW_42250" localSheetId="0" hidden="1">'Budget Draft'!$F$35</definedName>
    <definedName name="QB_ROW_423260" localSheetId="0" hidden="1">'Budget Draft'!#REF!</definedName>
    <definedName name="QB_ROW_428040" localSheetId="0" hidden="1">'Budget Draft'!$E$41</definedName>
    <definedName name="QB_ROW_428340" localSheetId="0" hidden="1">'Budget Draft'!$E$45</definedName>
    <definedName name="QB_ROW_429250" localSheetId="0" hidden="1">'Budget Draft'!$F$77</definedName>
    <definedName name="QB_ROW_430040" localSheetId="0" hidden="1">'Budget Draft'!$E$79</definedName>
    <definedName name="QB_ROW_430340" localSheetId="0" hidden="1">'Budget Draft'!$E$100</definedName>
    <definedName name="QB_ROW_431260" localSheetId="0" hidden="1">'Budget Draft'!$G$86</definedName>
    <definedName name="QB_ROW_432050" localSheetId="0" hidden="1">'Budget Draft'!$F$185</definedName>
    <definedName name="QB_ROW_432350" localSheetId="0" hidden="1">'Budget Draft'!$F$188</definedName>
    <definedName name="QB_ROW_433260" localSheetId="0" hidden="1">'Budget Draft'!#REF!</definedName>
    <definedName name="QB_ROW_452250" localSheetId="0" hidden="1">'Budget Draft'!$F$173</definedName>
    <definedName name="QB_ROW_47260" localSheetId="0" hidden="1">'Budget Draft'!$G$160</definedName>
    <definedName name="QB_ROW_474260" localSheetId="0" hidden="1">'Budget Draft'!$G$15</definedName>
    <definedName name="QB_ROW_475250" localSheetId="0" hidden="1">'Budget Draft'!$F$68</definedName>
    <definedName name="QB_ROW_477260" localSheetId="0" hidden="1">'Budget Draft'!$G$82</definedName>
    <definedName name="QB_ROW_478260" localSheetId="0" hidden="1">'Budget Draft'!$G$83</definedName>
    <definedName name="QB_ROW_479270" localSheetId="0" hidden="1">'Budget Draft'!$H$140</definedName>
    <definedName name="QB_ROW_480270" localSheetId="0" hidden="1">'Budget Draft'!$H$146</definedName>
    <definedName name="QB_ROW_48050" localSheetId="0" hidden="1">'Budget Draft'!$F$159</definedName>
    <definedName name="QB_ROW_481250" localSheetId="0" hidden="1">'Budget Draft'!$F$174</definedName>
    <definedName name="QB_ROW_483260" localSheetId="0" hidden="1">'Budget Draft'!#REF!</definedName>
    <definedName name="QB_ROW_48350" localSheetId="0" hidden="1">'Budget Draft'!$F$164</definedName>
    <definedName name="QB_ROW_485260" localSheetId="0" hidden="1">'Budget Draft'!$G$162</definedName>
    <definedName name="QB_ROW_488250" localSheetId="0" hidden="1">'Budget Draft'!#REF!</definedName>
    <definedName name="QB_ROW_493260" localSheetId="0" hidden="1">'Budget Draft'!$G$19</definedName>
    <definedName name="QB_ROW_496250" localSheetId="0" hidden="1">'Budget Draft'!$F$76</definedName>
    <definedName name="QB_ROW_497250" localSheetId="0" hidden="1">'Budget Draft'!$F$74</definedName>
    <definedName name="QB_ROW_499050" localSheetId="0" hidden="1">'Budget Draft'!$F$91</definedName>
    <definedName name="QB_ROW_499350" localSheetId="0" hidden="1">'Budget Draft'!$F$93</definedName>
    <definedName name="QB_ROW_500260" localSheetId="0" hidden="1">'Budget Draft'!$G$92</definedName>
    <definedName name="QB_ROW_501050" localSheetId="0" hidden="1">'Budget Draft'!$F$88</definedName>
    <definedName name="QB_ROW_501350" localSheetId="0" hidden="1">'Budget Draft'!$F$90</definedName>
    <definedName name="QB_ROW_502260" localSheetId="0" hidden="1">'Budget Draft'!#REF!</definedName>
    <definedName name="QB_ROW_50250" localSheetId="0" hidden="1">'Budget Draft'!$F$37</definedName>
    <definedName name="QB_ROW_503260" localSheetId="0" hidden="1">'Budget Draft'!#REF!</definedName>
    <definedName name="QB_ROW_504260" localSheetId="0" hidden="1">'Budget Draft'!$G$89</definedName>
    <definedName name="QB_ROW_505260" localSheetId="0" hidden="1">'Budget Draft'!$G$168</definedName>
    <definedName name="QB_ROW_506260" localSheetId="0" hidden="1">'Budget Draft'!#REF!</definedName>
    <definedName name="QB_ROW_522250" localSheetId="0" hidden="1">'Budget Draft'!$F$44</definedName>
    <definedName name="QB_ROW_523250" localSheetId="0" hidden="1">'Budget Draft'!$F$65</definedName>
    <definedName name="QB_ROW_5240" localSheetId="0" hidden="1">'Budget Draft'!$E$4</definedName>
    <definedName name="QB_ROW_524260" localSheetId="0" hidden="1">'Budget Draft'!$G$71</definedName>
    <definedName name="QB_ROW_525260" localSheetId="0" hidden="1">'Budget Draft'!#REF!</definedName>
    <definedName name="QB_ROW_526260" localSheetId="0" hidden="1">'Budget Draft'!#REF!</definedName>
    <definedName name="QB_ROW_528260" localSheetId="0" hidden="1">'Budget Draft'!$H$192</definedName>
    <definedName name="QB_ROW_529260" localSheetId="0" hidden="1">'Budget Draft'!$G$186</definedName>
    <definedName name="QB_ROW_530260" localSheetId="0" hidden="1">'Budget Draft'!$G$132</definedName>
    <definedName name="QB_ROW_538260" localSheetId="0" hidden="1">'Budget Draft'!$G$187</definedName>
    <definedName name="QB_ROW_539260" localSheetId="0" hidden="1">'Budget Draft'!$G$20</definedName>
    <definedName name="QB_ROW_547260" localSheetId="0" hidden="1">'Budget Draft'!$G$129</definedName>
    <definedName name="QB_ROW_549260" localSheetId="0" hidden="1">'Budget Draft'!#REF!</definedName>
    <definedName name="QB_ROW_55050" localSheetId="0" hidden="1">'Budget Draft'!$F$51</definedName>
    <definedName name="QB_ROW_552230" localSheetId="0" hidden="1">'Budget Draft'!#REF!</definedName>
    <definedName name="QB_ROW_55350" localSheetId="0" hidden="1">'Budget Draft'!$F$56</definedName>
    <definedName name="QB_ROW_56260" localSheetId="0" hidden="1">'Budget Draft'!$G$54</definedName>
    <definedName name="QB_ROW_566260" localSheetId="0" hidden="1">'Budget Draft'!$H$193</definedName>
    <definedName name="QB_ROW_57260" localSheetId="0" hidden="1">'Budget Draft'!$G$55</definedName>
    <definedName name="QB_ROW_575070" localSheetId="0" hidden="1">'Budget Draft'!#REF!</definedName>
    <definedName name="QB_ROW_575370" localSheetId="0" hidden="1">'Budget Draft'!#REF!</definedName>
    <definedName name="QB_ROW_576280" localSheetId="0" hidden="1">'Budget Draft'!#REF!</definedName>
    <definedName name="QB_ROW_577280" localSheetId="0" hidden="1">'Budget Draft'!#REF!</definedName>
    <definedName name="QB_ROW_578060" localSheetId="0" hidden="1">'Budget Draft'!#REF!</definedName>
    <definedName name="QB_ROW_578360" localSheetId="0" hidden="1">'Budget Draft'!#REF!</definedName>
    <definedName name="QB_ROW_579280" localSheetId="0" hidden="1">'Budget Draft'!#REF!</definedName>
    <definedName name="QB_ROW_580280" localSheetId="0" hidden="1">'Budget Draft'!#REF!</definedName>
    <definedName name="QB_ROW_58050" localSheetId="0" hidden="1">'Budget Draft'!$F$29</definedName>
    <definedName name="QB_ROW_581060" localSheetId="0" hidden="1">'Budget Draft'!#REF!</definedName>
    <definedName name="QB_ROW_581360" localSheetId="0" hidden="1">'Budget Draft'!#REF!</definedName>
    <definedName name="QB_ROW_582270" localSheetId="0" hidden="1">'Budget Draft'!#REF!</definedName>
    <definedName name="QB_ROW_583270" localSheetId="0" hidden="1">'Budget Draft'!#REF!</definedName>
    <definedName name="QB_ROW_58350" localSheetId="0" hidden="1">'Budget Draft'!$F$34</definedName>
    <definedName name="QB_ROW_584270" localSheetId="0" hidden="1">'Budget Draft'!#REF!</definedName>
    <definedName name="QB_ROW_585270" localSheetId="0" hidden="1">'Budget Draft'!#REF!</definedName>
    <definedName name="QB_ROW_586240" localSheetId="0" hidden="1">'Budget Draft'!#REF!</definedName>
    <definedName name="QB_ROW_591270" localSheetId="0" hidden="1">'Budget Draft'!#REF!</definedName>
    <definedName name="QB_ROW_593260" localSheetId="0" hidden="1">'Budget Draft'!#REF!</definedName>
    <definedName name="QB_ROW_599260" localSheetId="0" hidden="1">'Budget Draft'!$G$48</definedName>
    <definedName name="QB_ROW_600260" localSheetId="0" hidden="1">'Budget Draft'!#REF!</definedName>
    <definedName name="QB_ROW_609250" localSheetId="0" hidden="1">'Budget Draft'!#REF!</definedName>
    <definedName name="QB_ROW_618260" localSheetId="0" hidden="1">'Budget Draft'!#REF!</definedName>
    <definedName name="QB_ROW_622250" localSheetId="0" hidden="1">'Budget Draft'!#REF!</definedName>
    <definedName name="QB_ROW_623230" localSheetId="0" hidden="1">'Budget Draft'!#REF!</definedName>
    <definedName name="QB_ROW_65260" localSheetId="0" hidden="1">'Budget Draft'!$G$30</definedName>
    <definedName name="QB_ROW_66250" localSheetId="0" hidden="1">'Budget Draft'!$F$26</definedName>
    <definedName name="QB_ROW_67260" localSheetId="0" hidden="1">'Budget Draft'!$G$31</definedName>
    <definedName name="QB_ROW_68270" localSheetId="0" hidden="1">'Budget Draft'!$H$200</definedName>
    <definedName name="QB_ROW_69260" localSheetId="0" hidden="1">'Budget Draft'!$G$32</definedName>
    <definedName name="QB_ROW_7260" localSheetId="0" hidden="1">'Budget Draft'!$G$16</definedName>
    <definedName name="QB_ROW_73260" localSheetId="0" hidden="1">'Budget Draft'!$G$23</definedName>
    <definedName name="QB_ROW_74040" localSheetId="0" hidden="1">'Budget Draft'!$E$46</definedName>
    <definedName name="QB_ROW_74340" localSheetId="0" hidden="1">'Budget Draft'!$E$61</definedName>
    <definedName name="QB_ROW_75260" localSheetId="0" hidden="1">'Budget Draft'!$G$52</definedName>
    <definedName name="QB_ROW_76260" localSheetId="0" hidden="1">'Budget Draft'!$G$53</definedName>
    <definedName name="QB_ROW_77050" localSheetId="0" hidden="1">'Budget Draft'!$F$57</definedName>
    <definedName name="QB_ROW_77350" localSheetId="0" hidden="1">'Budget Draft'!$F$60</definedName>
    <definedName name="QB_ROW_78260" localSheetId="0" hidden="1">'Budget Draft'!$G$58</definedName>
    <definedName name="QB_ROW_79260" localSheetId="0" hidden="1">'Budget Draft'!$G$59</definedName>
    <definedName name="QB_ROW_80050" localSheetId="0" hidden="1">'Budget Draft'!$F$47</definedName>
    <definedName name="QB_ROW_80350" localSheetId="0" hidden="1">'Budget Draft'!$F$50</definedName>
    <definedName name="QB_ROW_81260" localSheetId="0" hidden="1">'Budget Draft'!$G$163</definedName>
    <definedName name="QB_ROW_83040" localSheetId="0" hidden="1">'Budget Draft'!#REF!</definedName>
    <definedName name="QB_ROW_83340" localSheetId="0" hidden="1">'Budget Draft'!#REF!</definedName>
    <definedName name="QB_ROW_84250" localSheetId="0" hidden="1">'Budget Draft'!#REF!</definedName>
    <definedName name="QB_ROW_85250" localSheetId="0" hidden="1">'Budget Draft'!#REF!</definedName>
    <definedName name="QB_ROW_86250" localSheetId="0" hidden="1">'Budget Draft'!#REF!</definedName>
    <definedName name="QB_ROW_86321" localSheetId="0" hidden="1">'Budget Draft'!$C$7</definedName>
    <definedName name="QB_ROW_87250" localSheetId="0" hidden="1">'Budget Draft'!#REF!</definedName>
    <definedName name="QB_ROW_89050" localSheetId="0" hidden="1">'Budget Draft'!#REF!</definedName>
    <definedName name="QB_ROW_89350" localSheetId="0" hidden="1">'Budget Draft'!#REF!</definedName>
    <definedName name="QB_ROW_90260" localSheetId="0" hidden="1">'Budget Draft'!#REF!</definedName>
    <definedName name="QB_ROW_91260" localSheetId="0" hidden="1">'Budget Draft'!#REF!</definedName>
    <definedName name="QB_ROW_92250" localSheetId="0" hidden="1">'Budget Draft'!#REF!</definedName>
    <definedName name="QB_ROW_93040" localSheetId="0" hidden="1">'Budget Draft'!$E$62</definedName>
    <definedName name="QB_ROW_93340" localSheetId="0" hidden="1">'Budget Draft'!$E$78</definedName>
    <definedName name="QB_ROW_95250" localSheetId="0" hidden="1">'Budget Draft'!$F$75</definedName>
    <definedName name="QB_ROW_96250" localSheetId="0" hidden="1">'Budget Draft'!$F$64</definedName>
    <definedName name="QB_ROW_97260" localSheetId="0" hidden="1">'Budget Draft'!$G$72</definedName>
    <definedName name="QB_ROW_98280" localSheetId="0" hidden="1">'Budget Draft'!$I$106</definedName>
    <definedName name="QB_ROW_99050" localSheetId="0" hidden="1">'Budget Draft'!$F$69</definedName>
    <definedName name="QB_ROW_99350" localSheetId="0" hidden="1">'Budget Draft'!$F$73</definedName>
    <definedName name="QBCANSUPPORTUPDATE" localSheetId="0">TRUE</definedName>
    <definedName name="QBCOMPANYFILENAME" localSheetId="0">"C:\Users\hcc60\Documents\Harrisburg Christian Church.QBW"</definedName>
    <definedName name="QBENDDATE" localSheetId="0">20211031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"80e29719002745f78314833f1884a3b5"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2" i="2" l="1"/>
  <c r="K202" i="2"/>
  <c r="O197" i="2"/>
  <c r="K197" i="2"/>
  <c r="O184" i="2"/>
  <c r="M184" i="2"/>
  <c r="K184" i="2"/>
  <c r="O98" i="2" l="1"/>
  <c r="O99" i="2" s="1"/>
  <c r="M98" i="2"/>
  <c r="M99" i="2" s="1"/>
  <c r="K98" i="2"/>
  <c r="K99" i="2" s="1"/>
  <c r="M265" i="2"/>
  <c r="M261" i="2"/>
  <c r="M257" i="2"/>
  <c r="M253" i="2"/>
  <c r="M234" i="2"/>
  <c r="M227" i="2"/>
  <c r="M222" i="2"/>
  <c r="M215" i="2"/>
  <c r="M201" i="2"/>
  <c r="M197" i="2"/>
  <c r="M188" i="2"/>
  <c r="M169" i="2"/>
  <c r="M164" i="2"/>
  <c r="M155" i="2"/>
  <c r="M149" i="2"/>
  <c r="M143" i="2"/>
  <c r="M131" i="2"/>
  <c r="M129" i="2"/>
  <c r="M124" i="2"/>
  <c r="M125" i="2" s="1"/>
  <c r="M126" i="2" s="1"/>
  <c r="M117" i="2"/>
  <c r="M118" i="2" s="1"/>
  <c r="M119" i="2" s="1"/>
  <c r="M108" i="2"/>
  <c r="M109" i="2" s="1"/>
  <c r="M110" i="2" s="1"/>
  <c r="M93" i="2"/>
  <c r="M90" i="2"/>
  <c r="M87" i="2"/>
  <c r="M84" i="2"/>
  <c r="M73" i="2"/>
  <c r="M78" i="2" s="1"/>
  <c r="M60" i="2"/>
  <c r="M56" i="2"/>
  <c r="M50" i="2"/>
  <c r="M45" i="2"/>
  <c r="M34" i="2"/>
  <c r="M24" i="2"/>
  <c r="M17" i="2"/>
  <c r="M4" i="2"/>
  <c r="M6" i="2" s="1"/>
  <c r="M7" i="2" s="1"/>
  <c r="K201" i="2"/>
  <c r="M136" i="2" l="1"/>
  <c r="M156" i="2"/>
  <c r="M170" i="2"/>
  <c r="M202" i="2"/>
  <c r="M204" i="2" s="1"/>
  <c r="M100" i="2"/>
  <c r="M40" i="2"/>
  <c r="M235" i="2"/>
  <c r="M127" i="2"/>
  <c r="M266" i="2"/>
  <c r="M61" i="2"/>
  <c r="O6" i="2"/>
  <c r="K6" i="2"/>
  <c r="M157" i="2" l="1"/>
  <c r="O215" i="2"/>
  <c r="K215" i="2"/>
  <c r="M271" i="2" l="1"/>
  <c r="M273" i="2" s="1"/>
  <c r="K257" i="2"/>
  <c r="O222" i="2"/>
  <c r="K222" i="2"/>
  <c r="K136" i="2"/>
  <c r="O50" i="2"/>
  <c r="K50" i="2"/>
  <c r="K265" i="2"/>
  <c r="K261" i="2"/>
  <c r="K253" i="2"/>
  <c r="K234" i="2"/>
  <c r="K227" i="2"/>
  <c r="O265" i="2"/>
  <c r="O261" i="2"/>
  <c r="O257" i="2"/>
  <c r="O253" i="2"/>
  <c r="O234" i="2"/>
  <c r="O227" i="2"/>
  <c r="O118" i="2"/>
  <c r="K118" i="2"/>
  <c r="K119" i="2" s="1"/>
  <c r="O119" i="2" l="1"/>
  <c r="O266" i="2"/>
  <c r="K266" i="2"/>
  <c r="K235" i="2"/>
  <c r="O235" i="2"/>
  <c r="O155" i="2"/>
  <c r="K155" i="2"/>
  <c r="O34" i="2"/>
  <c r="K34" i="2"/>
  <c r="O7" i="2" l="1"/>
  <c r="O201" i="2"/>
  <c r="O188" i="2"/>
  <c r="O169" i="2"/>
  <c r="O164" i="2"/>
  <c r="O149" i="2"/>
  <c r="O143" i="2"/>
  <c r="O136" i="2"/>
  <c r="O125" i="2"/>
  <c r="O126" i="2" s="1"/>
  <c r="O109" i="2"/>
  <c r="O93" i="2"/>
  <c r="O90" i="2"/>
  <c r="O87" i="2"/>
  <c r="O84" i="2"/>
  <c r="O73" i="2"/>
  <c r="O78" i="2" s="1"/>
  <c r="O60" i="2"/>
  <c r="O56" i="2"/>
  <c r="O45" i="2"/>
  <c r="O24" i="2"/>
  <c r="O17" i="2"/>
  <c r="K188" i="2"/>
  <c r="K169" i="2"/>
  <c r="K164" i="2"/>
  <c r="K149" i="2"/>
  <c r="K143" i="2"/>
  <c r="K125" i="2"/>
  <c r="K126" i="2" s="1"/>
  <c r="K109" i="2"/>
  <c r="K110" i="2" s="1"/>
  <c r="K93" i="2"/>
  <c r="K90" i="2"/>
  <c r="K87" i="2"/>
  <c r="K84" i="2"/>
  <c r="K73" i="2"/>
  <c r="K78" i="2" s="1"/>
  <c r="K60" i="2"/>
  <c r="K56" i="2"/>
  <c r="K45" i="2"/>
  <c r="K24" i="2"/>
  <c r="K17" i="2"/>
  <c r="K7" i="2"/>
  <c r="K40" i="2" l="1"/>
  <c r="O110" i="2"/>
  <c r="O127" i="2" s="1"/>
  <c r="O40" i="2"/>
  <c r="K156" i="2"/>
  <c r="O156" i="2"/>
  <c r="K127" i="2"/>
  <c r="K204" i="2"/>
  <c r="K61" i="2"/>
  <c r="K100" i="2"/>
  <c r="K170" i="2"/>
  <c r="O170" i="2"/>
  <c r="O100" i="2"/>
  <c r="O61" i="2"/>
  <c r="O204" i="2"/>
  <c r="O157" i="2" l="1"/>
  <c r="O271" i="2" s="1"/>
  <c r="K157" i="2"/>
  <c r="K271" i="2" s="1"/>
  <c r="O273" i="2" l="1"/>
  <c r="K273" i="2"/>
</calcChain>
</file>

<file path=xl/sharedStrings.xml><?xml version="1.0" encoding="utf-8"?>
<sst xmlns="http://schemas.openxmlformats.org/spreadsheetml/2006/main" count="328" uniqueCount="283">
  <si>
    <t>Ordinary Income/Expense</t>
  </si>
  <si>
    <t>Income</t>
  </si>
  <si>
    <t>General Fund Contributions</t>
  </si>
  <si>
    <t>Total Income</t>
  </si>
  <si>
    <t>Gross Profit</t>
  </si>
  <si>
    <t>Expense</t>
  </si>
  <si>
    <t>ADMINISTRATION MINISTRY</t>
  </si>
  <si>
    <t>Bank and Legal Fees</t>
  </si>
  <si>
    <t>Online Giving Fees</t>
  </si>
  <si>
    <t>Bookkeeping</t>
  </si>
  <si>
    <t>Copier/Printer</t>
  </si>
  <si>
    <t>Lease</t>
  </si>
  <si>
    <t>Paper</t>
  </si>
  <si>
    <t>Total Copier/Printer</t>
  </si>
  <si>
    <t>Insurance</t>
  </si>
  <si>
    <t>Commercial Package</t>
  </si>
  <si>
    <t>Mission Trip Package</t>
  </si>
  <si>
    <t>Umbrella Package</t>
  </si>
  <si>
    <t>Vehicle Package</t>
  </si>
  <si>
    <t>Worker's Compensation</t>
  </si>
  <si>
    <t>Total Insurance</t>
  </si>
  <si>
    <t>Office Equip Purch/Repairs</t>
  </si>
  <si>
    <t>Office Software Purch/Upgrades</t>
  </si>
  <si>
    <t>Office Supplies</t>
  </si>
  <si>
    <t>Payroll Taxes</t>
  </si>
  <si>
    <t>OR Unemployment Expense</t>
  </si>
  <si>
    <t>Social Security/Medicare</t>
  </si>
  <si>
    <t>Worker's Benefit Fund</t>
  </si>
  <si>
    <t>Total Payroll Taxes</t>
  </si>
  <si>
    <t>Postage</t>
  </si>
  <si>
    <t>State Corporation Fee</t>
  </si>
  <si>
    <t>Telephone/Internet</t>
  </si>
  <si>
    <t>Web Host</t>
  </si>
  <si>
    <t>Total ADMINISTRATION MINISTRY</t>
  </si>
  <si>
    <t>ADULT DISCIPLESHIP TEAM</t>
  </si>
  <si>
    <t>Adult Curriculum</t>
  </si>
  <si>
    <t>Bibles</t>
  </si>
  <si>
    <t>Rooted</t>
  </si>
  <si>
    <t>Total ADULT DISCIPLESHIP TEAM</t>
  </si>
  <si>
    <t>BUILDINGS MINISTRY</t>
  </si>
  <si>
    <t>Building</t>
  </si>
  <si>
    <t>Repairs / Maint. Buildings</t>
  </si>
  <si>
    <t>Church Utilities</t>
  </si>
  <si>
    <t>Electricity</t>
  </si>
  <si>
    <t>Garbage Service</t>
  </si>
  <si>
    <t>Heat / Gas</t>
  </si>
  <si>
    <t>Water / Sewer</t>
  </si>
  <si>
    <t>Total Church Utilities</t>
  </si>
  <si>
    <t>Janitorial Ministry</t>
  </si>
  <si>
    <t>Janitor</t>
  </si>
  <si>
    <t>Supplies</t>
  </si>
  <si>
    <t>Total Janitorial Ministry</t>
  </si>
  <si>
    <t>Total BUILDINGS MINISTRY</t>
  </si>
  <si>
    <t>CHILDRENS MINISTRY</t>
  </si>
  <si>
    <t>Children's Books</t>
  </si>
  <si>
    <t>Children's Church Curriculum</t>
  </si>
  <si>
    <t>Children's Church Equipment</t>
  </si>
  <si>
    <t>Children's Church Supplies</t>
  </si>
  <si>
    <t>Children's Worship Supplies</t>
  </si>
  <si>
    <t>Nursery</t>
  </si>
  <si>
    <t>Nursery Equipment</t>
  </si>
  <si>
    <t>Nursery Supplies</t>
  </si>
  <si>
    <t>Nusery Curriculum</t>
  </si>
  <si>
    <t>Total Nursery</t>
  </si>
  <si>
    <t>Resource Room</t>
  </si>
  <si>
    <t>Teacher Helper Training</t>
  </si>
  <si>
    <t>VBS</t>
  </si>
  <si>
    <t>Total CHILDRENS MINISTRY</t>
  </si>
  <si>
    <t>CONNECTIONS TEAM</t>
  </si>
  <si>
    <t>FELLOWSHIP MINISTRY</t>
  </si>
  <si>
    <t>Activities</t>
  </si>
  <si>
    <t>Food</t>
  </si>
  <si>
    <t>Total FELLOWSHIP MINISTRY</t>
  </si>
  <si>
    <t>MEN'S MINISTRY</t>
  </si>
  <si>
    <t>Total MEN'S MINISTRY</t>
  </si>
  <si>
    <t>MISCELLANEOUS MINISTRY</t>
  </si>
  <si>
    <t>Total MISCELLANEOUS MINISTRY</t>
  </si>
  <si>
    <t>SENIOR'S MINISTRY</t>
  </si>
  <si>
    <t>Total SENIOR'S MINISTRY</t>
  </si>
  <si>
    <t>WOMEN'S MINISTRY</t>
  </si>
  <si>
    <t>Women's Events</t>
  </si>
  <si>
    <t>Total Activities</t>
  </si>
  <si>
    <t>Total WOMEN'S MINISTRY</t>
  </si>
  <si>
    <t>Total CONNECTIONS TEAM</t>
  </si>
  <si>
    <t>ELDERS MINISTRY</t>
  </si>
  <si>
    <t>Ministerial Compensation</t>
  </si>
  <si>
    <t>Lead Minister Compensation</t>
  </si>
  <si>
    <t>Lead Minister Salary</t>
  </si>
  <si>
    <t>Health Insurance-LM</t>
  </si>
  <si>
    <t>Total Lead Minister Salary</t>
  </si>
  <si>
    <t>Total Lead Minister Compensation</t>
  </si>
  <si>
    <t>Youth Minister Compensation</t>
  </si>
  <si>
    <t>Youth Minister Salary</t>
  </si>
  <si>
    <t>Total Youth Minister Salary</t>
  </si>
  <si>
    <t>Total Youth Minister Compensation</t>
  </si>
  <si>
    <t>Total Ministerial Compensation</t>
  </si>
  <si>
    <t>Children Ministry Director</t>
  </si>
  <si>
    <t>Lead Executive Assistant</t>
  </si>
  <si>
    <t>Part Time Secretary</t>
  </si>
  <si>
    <t>Staff Gifts</t>
  </si>
  <si>
    <t>Pastorial Ministry Resources</t>
  </si>
  <si>
    <t>Library and Resources</t>
  </si>
  <si>
    <t>Mission Trip Support</t>
  </si>
  <si>
    <t>Professional</t>
  </si>
  <si>
    <t>Seminars/Conf./Cont. Education</t>
  </si>
  <si>
    <t>Lead  Ministry Resources</t>
  </si>
  <si>
    <t>Total Lead  Ministry Resources</t>
  </si>
  <si>
    <t>Total Pastorial Ministry Resources</t>
  </si>
  <si>
    <t>Total ELDERS MINISTRY</t>
  </si>
  <si>
    <t>GROUNDS AND EQUIPMENT MINISTRY</t>
  </si>
  <si>
    <t>Automobile</t>
  </si>
  <si>
    <t>Staff  Fuel</t>
  </si>
  <si>
    <t>Transporter (2004) Maint &amp; Fuel</t>
  </si>
  <si>
    <t>Transporter (2008) Maint &amp; Fuel</t>
  </si>
  <si>
    <t>Van Maintenance and Fuel</t>
  </si>
  <si>
    <t>Total Automobile</t>
  </si>
  <si>
    <t>Grounds</t>
  </si>
  <si>
    <t>Supplies/Maintenance - Equip.</t>
  </si>
  <si>
    <t>Upkeep/Maintenance - Grounds</t>
  </si>
  <si>
    <t>Total Grounds</t>
  </si>
  <si>
    <t>Total GROUNDS AND EQUIPMENT MINISTRY</t>
  </si>
  <si>
    <t>OUTREACH MINISTRY</t>
  </si>
  <si>
    <t>Advertising</t>
  </si>
  <si>
    <t>Elementary School Food to Home</t>
  </si>
  <si>
    <t>HMA Turkey Fund</t>
  </si>
  <si>
    <t>Local Benevolence</t>
  </si>
  <si>
    <t>Local Organization Ministries</t>
  </si>
  <si>
    <t>God's Storehouse</t>
  </si>
  <si>
    <t>Bushnell University</t>
  </si>
  <si>
    <t>Turner Retirement Home</t>
  </si>
  <si>
    <t>Winema Christian Camp</t>
  </si>
  <si>
    <t>Local Outreach Events</t>
  </si>
  <si>
    <t>Harvest Carnival Supplies</t>
  </si>
  <si>
    <t>Other Events</t>
  </si>
  <si>
    <t>Total Local Outreach Events</t>
  </si>
  <si>
    <t>Miscellaneous</t>
  </si>
  <si>
    <t>Missionary</t>
  </si>
  <si>
    <t>Eugene and Mira Pogorelov</t>
  </si>
  <si>
    <t>Ron and Jacqui Whisler</t>
  </si>
  <si>
    <t>Other Short-term Missions</t>
  </si>
  <si>
    <t>Total Short Term Missions</t>
  </si>
  <si>
    <t>Total Missionary</t>
  </si>
  <si>
    <t>Publications</t>
  </si>
  <si>
    <t>Total OUTREACH MINISTRY</t>
  </si>
  <si>
    <t>Guest Speaker Honorariums</t>
  </si>
  <si>
    <t>Equipment Maintenance</t>
  </si>
  <si>
    <t>Equipment Purchases</t>
  </si>
  <si>
    <t>YOUTH &amp; STUDENT MINISTRY</t>
  </si>
  <si>
    <t>General</t>
  </si>
  <si>
    <t>Bible Study Snacks</t>
  </si>
  <si>
    <t>Classroom Upgrades</t>
  </si>
  <si>
    <t>DYM Gold Membership</t>
  </si>
  <si>
    <t>Equipment Upgrades</t>
  </si>
  <si>
    <t>Honorariums</t>
  </si>
  <si>
    <t>Youth Coach Training</t>
  </si>
  <si>
    <t>Youth Ministry Intern</t>
  </si>
  <si>
    <t>Total General</t>
  </si>
  <si>
    <t>High School</t>
  </si>
  <si>
    <t>Activities/Retreats</t>
  </si>
  <si>
    <t>Curriculum</t>
  </si>
  <si>
    <t>Program Supplies</t>
  </si>
  <si>
    <t>Total High School</t>
  </si>
  <si>
    <t>Middle School</t>
  </si>
  <si>
    <t>Total Middle School</t>
  </si>
  <si>
    <t>Young Adults</t>
  </si>
  <si>
    <t>Total Young Adults</t>
  </si>
  <si>
    <t>Total YOUTH &amp; STUDENT MINISTRY</t>
  </si>
  <si>
    <t>Net Ordinary Income</t>
  </si>
  <si>
    <t>Austin and Jess Strutz</t>
  </si>
  <si>
    <t>Payroll Taxes - Other</t>
  </si>
  <si>
    <t>Pension/Tax Shelters-LM</t>
  </si>
  <si>
    <t>Salary-LM</t>
  </si>
  <si>
    <t>Housing-YM</t>
  </si>
  <si>
    <t>Medicare/SS Contribution-YM</t>
  </si>
  <si>
    <t>Salary-YM</t>
  </si>
  <si>
    <t>Support Staff</t>
  </si>
  <si>
    <t>Total Support Staff</t>
  </si>
  <si>
    <t>Worship/Tech Minister Salary</t>
  </si>
  <si>
    <t>Health Insurance-WTM</t>
  </si>
  <si>
    <t>Housing-WTM</t>
  </si>
  <si>
    <t>Medicare/SS Contribution-WTM</t>
  </si>
  <si>
    <t>Pension/Tax Shelters-WTM</t>
  </si>
  <si>
    <t>Salary-WTM</t>
  </si>
  <si>
    <t>Total Worship/Tech Minister Salary</t>
  </si>
  <si>
    <t>Total Worship/Tech Minister Compensation</t>
  </si>
  <si>
    <t>Worship/Tech Minister Compensation</t>
  </si>
  <si>
    <t>2024 Budget</t>
  </si>
  <si>
    <t>Child Care Labor</t>
  </si>
  <si>
    <t>Elders Incidental Resources</t>
  </si>
  <si>
    <t>Part-Time Labor</t>
  </si>
  <si>
    <t>Mid-Valley Fellowship</t>
  </si>
  <si>
    <t>WORSHIP AND TECH MINISTRY</t>
  </si>
  <si>
    <t>Subscriptions</t>
  </si>
  <si>
    <t>CCLI/SongSelect</t>
  </si>
  <si>
    <t>Multitracks.com</t>
  </si>
  <si>
    <t>ProPresenter Plus</t>
  </si>
  <si>
    <t>Epidemic Sound</t>
  </si>
  <si>
    <t>Total Subscriptions</t>
  </si>
  <si>
    <t>Worship Gatherings</t>
  </si>
  <si>
    <t>Communion Supplies</t>
  </si>
  <si>
    <t>Worship Videos</t>
  </si>
  <si>
    <t>Total Worship Gatherings</t>
  </si>
  <si>
    <t>Worship and Tech Gear</t>
  </si>
  <si>
    <t>A/V System Upgrade</t>
  </si>
  <si>
    <t>Total Worship and Tech Gear</t>
  </si>
  <si>
    <t>Personnel</t>
  </si>
  <si>
    <t>Guest Musician Honorariums</t>
  </si>
  <si>
    <t>Worship/Tech Intern</t>
  </si>
  <si>
    <t>Volunteer Gifts</t>
  </si>
  <si>
    <t>Volunteer Training</t>
  </si>
  <si>
    <t>Total Personnel</t>
  </si>
  <si>
    <t>Total WORSHIP AND TECH MINISTRY</t>
  </si>
  <si>
    <t>Canva Pro Subscription</t>
  </si>
  <si>
    <t>High School Dinners</t>
  </si>
  <si>
    <t>Middle School Dinners</t>
  </si>
  <si>
    <t>Total Expenses</t>
  </si>
  <si>
    <t>Background Checks</t>
  </si>
  <si>
    <t>Total Buildings</t>
  </si>
  <si>
    <t>Youth Ministry Resources</t>
  </si>
  <si>
    <t>Total Youth Ministry Resources</t>
  </si>
  <si>
    <t>Worship/Tech Ministry Resources</t>
  </si>
  <si>
    <t>Total Worship/Tech Ministry Resources</t>
  </si>
  <si>
    <t>Northwest Christian Network</t>
  </si>
  <si>
    <t>BUDGET FROM TESSI</t>
  </si>
  <si>
    <t>BUDGET FROM GABE</t>
  </si>
  <si>
    <t>Sunday Sounds</t>
  </si>
  <si>
    <t>LightKey License</t>
  </si>
  <si>
    <t>Sermons.Tech Subscription</t>
  </si>
  <si>
    <t>Staging</t>
  </si>
  <si>
    <t>BUDGET FROM EVAN</t>
  </si>
  <si>
    <t>BUDGET FROM TWILA</t>
  </si>
  <si>
    <t>BUDGET FROM CLARE</t>
  </si>
  <si>
    <t>BUDGET FROM JESSE</t>
  </si>
  <si>
    <t>BUDGET FROM CINDY</t>
  </si>
  <si>
    <t>BUDGET FROM JEFF</t>
  </si>
  <si>
    <t>Interest Income</t>
  </si>
  <si>
    <t>$128/mo. Per contract</t>
  </si>
  <si>
    <t>Satellite Gaming</t>
  </si>
  <si>
    <t>Total Global Missions</t>
  </si>
  <si>
    <t>Global Missions</t>
  </si>
  <si>
    <t>Winema Camp Supplies - High School</t>
  </si>
  <si>
    <t>Winema Camp Supplies - Middle School</t>
  </si>
  <si>
    <t>Covenant Eyes</t>
  </si>
  <si>
    <t>2025 Budget</t>
  </si>
  <si>
    <t>BUDGET FROM WAYNE</t>
  </si>
  <si>
    <t>Activities - Other</t>
  </si>
  <si>
    <t>Housing-LM</t>
  </si>
  <si>
    <t>Groundskeeper</t>
  </si>
  <si>
    <t>New budget line item added in 2024 by Bob/Elders</t>
  </si>
  <si>
    <t>Projecting a 7% increase in December 2024 renewal</t>
  </si>
  <si>
    <t>2024 Actuals</t>
  </si>
  <si>
    <t>BUDGET FROM DENNIS</t>
  </si>
  <si>
    <t>Increased by 10% per Wayne</t>
  </si>
  <si>
    <t>Same as 2024 budget per Wayne</t>
  </si>
  <si>
    <t>Activities/Events</t>
  </si>
  <si>
    <t>Kitchen Supplies</t>
  </si>
  <si>
    <t>Funerals/Showers/Other</t>
  </si>
  <si>
    <t>Ecamm Live</t>
  </si>
  <si>
    <t>Worship Music</t>
  </si>
  <si>
    <t>New</t>
  </si>
  <si>
    <t>Field Signs</t>
  </si>
  <si>
    <t>3% Raise per Jesse</t>
  </si>
  <si>
    <t>Remove</t>
  </si>
  <si>
    <t>Bob included this in "Non-budget Purchase"</t>
  </si>
  <si>
    <t>OTHER NON-BUDGETED EXPENSES</t>
  </si>
  <si>
    <t>Lot Survey &amp; related application fee</t>
  </si>
  <si>
    <t>Based on interest earned in December</t>
  </si>
  <si>
    <t>Lower than usual in 2024</t>
  </si>
  <si>
    <t>5% increase</t>
  </si>
  <si>
    <t>Gabe needs a computer</t>
  </si>
  <si>
    <t>Per current contract; I don't know why there was no expense in 2024</t>
  </si>
  <si>
    <t>Added $500 per Wayne</t>
  </si>
  <si>
    <t>Maintenance Agreement</t>
  </si>
  <si>
    <t>Started contributing $300 per month in March 2024</t>
  </si>
  <si>
    <t>Router Licensing</t>
  </si>
  <si>
    <t>Per Gabe - Will renew in September 2026 (approx. $3K); Intended to set this up as a Restricted Fund line item but apparently hasn't happened</t>
  </si>
  <si>
    <t>Furnace Maintenance</t>
  </si>
  <si>
    <t>3.5% Raise per Jesse</t>
  </si>
  <si>
    <t>Youth Mexico Mission Trip</t>
  </si>
  <si>
    <t>Total Local Organization Ministries</t>
  </si>
  <si>
    <t>Steve and Anne Jolly</t>
  </si>
  <si>
    <t>Other Global Missionary</t>
  </si>
  <si>
    <t>Short-Term 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</si>
</sst>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0" xfId="0" applyNumberFormat="1" applyFont="1"/>
    <xf numFmtId="0" fontId="4" fillId="0" borderId="0" xfId="0" applyFont="1"/>
    <xf numFmtId="0" fontId="2" fillId="0" borderId="0" xfId="0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164" fontId="1" fillId="0" borderId="4" xfId="0" applyNumberFormat="1" applyFont="1" applyBorder="1"/>
    <xf numFmtId="49" fontId="1" fillId="2" borderId="0" xfId="0" applyNumberFormat="1" applyFont="1" applyFill="1"/>
    <xf numFmtId="49" fontId="5" fillId="2" borderId="0" xfId="0" applyNumberFormat="1" applyFont="1" applyFill="1"/>
    <xf numFmtId="164" fontId="5" fillId="2" borderId="2" xfId="0" applyNumberFormat="1" applyFont="1" applyFill="1" applyBorder="1"/>
    <xf numFmtId="164" fontId="1" fillId="2" borderId="2" xfId="0" applyNumberFormat="1" applyFont="1" applyFill="1" applyBorder="1"/>
    <xf numFmtId="0" fontId="6" fillId="0" borderId="0" xfId="0" applyFont="1"/>
    <xf numFmtId="0" fontId="7" fillId="0" borderId="0" xfId="0" applyFont="1"/>
    <xf numFmtId="164" fontId="5" fillId="0" borderId="1" xfId="0" applyNumberFormat="1" applyFont="1" applyBorder="1"/>
    <xf numFmtId="164" fontId="1" fillId="0" borderId="1" xfId="0" applyNumberFormat="1" applyFont="1" applyBorder="1"/>
    <xf numFmtId="164" fontId="5" fillId="2" borderId="0" xfId="0" applyNumberFormat="1" applyFont="1" applyFill="1"/>
    <xf numFmtId="164" fontId="1" fillId="2" borderId="0" xfId="0" applyNumberFormat="1" applyFont="1" applyFill="1"/>
    <xf numFmtId="164" fontId="5" fillId="0" borderId="2" xfId="0" applyNumberFormat="1" applyFont="1" applyBorder="1"/>
    <xf numFmtId="164" fontId="1" fillId="0" borderId="2" xfId="0" applyNumberFormat="1" applyFont="1" applyBorder="1"/>
    <xf numFmtId="49" fontId="3" fillId="0" borderId="0" xfId="0" applyNumberFormat="1" applyFont="1"/>
    <xf numFmtId="164" fontId="5" fillId="0" borderId="3" xfId="0" applyNumberFormat="1" applyFont="1" applyBorder="1"/>
    <xf numFmtId="164" fontId="1" fillId="0" borderId="3" xfId="0" applyNumberFormat="1" applyFont="1" applyBorder="1"/>
    <xf numFmtId="49" fontId="8" fillId="0" borderId="0" xfId="0" applyNumberFormat="1" applyFont="1"/>
    <xf numFmtId="39" fontId="2" fillId="0" borderId="0" xfId="0" applyNumberFormat="1" applyFont="1"/>
    <xf numFmtId="0" fontId="1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3" fillId="2" borderId="0" xfId="0" applyNumberFormat="1" applyFont="1" applyFill="1"/>
    <xf numFmtId="164" fontId="3" fillId="0" borderId="3" xfId="0" applyNumberFormat="1" applyFont="1" applyBorder="1"/>
    <xf numFmtId="164" fontId="5" fillId="2" borderId="3" xfId="0" applyNumberFormat="1" applyFont="1" applyFill="1" applyBorder="1"/>
    <xf numFmtId="164" fontId="3" fillId="2" borderId="3" xfId="0" applyNumberFormat="1" applyFont="1" applyFill="1" applyBorder="1"/>
    <xf numFmtId="164" fontId="5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0" fontId="3" fillId="0" borderId="0" xfId="0" applyFont="1"/>
    <xf numFmtId="164" fontId="5" fillId="0" borderId="4" xfId="0" applyNumberFormat="1" applyFont="1" applyBorder="1"/>
    <xf numFmtId="164" fontId="2" fillId="0" borderId="0" xfId="0" applyNumberFormat="1" applyFont="1"/>
    <xf numFmtId="164" fontId="2" fillId="0" borderId="1" xfId="0" applyNumberFormat="1" applyFont="1" applyBorder="1"/>
    <xf numFmtId="164" fontId="2" fillId="2" borderId="0" xfId="0" applyNumberFormat="1" applyFont="1" applyFill="1"/>
    <xf numFmtId="164" fontId="2" fillId="0" borderId="3" xfId="0" applyNumberFormat="1" applyFont="1" applyBorder="1"/>
    <xf numFmtId="164" fontId="2" fillId="2" borderId="3" xfId="0" applyNumberFormat="1" applyFont="1" applyFill="1" applyBorder="1"/>
    <xf numFmtId="164" fontId="5" fillId="2" borderId="5" xfId="0" applyNumberFormat="1" applyFont="1" applyFill="1" applyBorder="1"/>
    <xf numFmtId="49" fontId="9" fillId="0" borderId="0" xfId="0" applyNumberFormat="1" applyFont="1"/>
    <xf numFmtId="44" fontId="4" fillId="0" borderId="0" xfId="0" applyNumberFormat="1" applyFont="1"/>
    <xf numFmtId="49" fontId="1" fillId="0" borderId="1" xfId="0" applyNumberFormat="1" applyFont="1" applyBorder="1" applyAlignment="1">
      <alignment horizontal="center"/>
    </xf>
    <xf numFmtId="164" fontId="5" fillId="0" borderId="0" xfId="0" applyNumberFormat="1" applyFont="1" applyBorder="1"/>
    <xf numFmtId="49" fontId="5" fillId="0" borderId="0" xfId="0" applyNumberFormat="1" applyFont="1" applyBorder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76200</xdr:colOff>
      <xdr:row>1</xdr:row>
      <xdr:rowOff>48683</xdr:rowOff>
    </xdr:to>
    <xdr:sp macro="" textlink="">
      <xdr:nvSpPr>
        <xdr:cNvPr id="2049" name="FILTER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76200</xdr:colOff>
      <xdr:row>1</xdr:row>
      <xdr:rowOff>48683</xdr:rowOff>
    </xdr:to>
    <xdr:sp macro="" textlink="">
      <xdr:nvSpPr>
        <xdr:cNvPr id="2050" name="HEADER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76200</xdr:colOff>
      <xdr:row>1</xdr:row>
      <xdr:rowOff>48683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1D2FB33B-2C2C-A4D2-8F79-516BD68884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52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76200</xdr:colOff>
      <xdr:row>1</xdr:row>
      <xdr:rowOff>48683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1F963813-F30F-207C-8C1D-E518D9E3CC0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52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9867-5E6C-4CAB-9F39-9204C7738CEC}">
  <sheetPr codeName="Sheet2"/>
  <dimension ref="A1:Y274"/>
  <sheetViews>
    <sheetView tabSelected="1" zoomScale="125" zoomScaleNormal="125" zoomScaleSheetLayoutView="90" workbookViewId="0">
      <pane xSplit="9" ySplit="1" topLeftCell="J2" activePane="bottomRight" state="frozenSplit"/>
      <selection pane="topRight" activeCell="J1" sqref="J1"/>
      <selection pane="bottomLeft" activeCell="A3" sqref="A3"/>
      <selection pane="bottomRight" activeCell="I11" sqref="I11"/>
    </sheetView>
  </sheetViews>
  <sheetFormatPr baseColWidth="10" defaultColWidth="8.83203125" defaultRowHeight="15" customHeight="1" x14ac:dyDescent="0.15"/>
  <cols>
    <col min="1" max="8" width="1.6640625" style="29" customWidth="1"/>
    <col min="9" max="9" width="33" style="29" customWidth="1"/>
    <col min="10" max="10" width="2.33203125" style="3" customWidth="1"/>
    <col min="11" max="11" width="14.83203125" style="3" customWidth="1"/>
    <col min="12" max="12" width="5.1640625" style="3" customWidth="1"/>
    <col min="13" max="13" width="14.83203125" style="3" hidden="1" customWidth="1"/>
    <col min="14" max="14" width="5.1640625" style="3" hidden="1" customWidth="1"/>
    <col min="15" max="15" width="14.83203125" style="39" customWidth="1"/>
    <col min="16" max="16" width="8.83203125" style="2" hidden="1" customWidth="1"/>
    <col min="17" max="18" width="8.83203125" style="3" hidden="1" customWidth="1"/>
    <col min="19" max="19" width="9.6640625" style="3" hidden="1" customWidth="1"/>
    <col min="20" max="20" width="12.1640625" style="3" hidden="1" customWidth="1"/>
    <col min="21" max="25" width="8.83203125" style="3" hidden="1" customWidth="1"/>
    <col min="26" max="27" width="8.83203125" style="3" customWidth="1"/>
    <col min="28" max="16384" width="8.83203125" style="3"/>
  </cols>
  <sheetData>
    <row r="1" spans="1:20" s="7" customFormat="1" ht="1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5"/>
      <c r="K1" s="49" t="s">
        <v>250</v>
      </c>
      <c r="L1" s="5"/>
      <c r="M1" s="4" t="s">
        <v>186</v>
      </c>
      <c r="N1" s="5"/>
      <c r="O1" s="49" t="s">
        <v>243</v>
      </c>
      <c r="P1" s="6"/>
    </row>
    <row r="2" spans="1:20" ht="15" customHeigh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8"/>
      <c r="K2" s="9"/>
      <c r="L2" s="8"/>
      <c r="M2" s="9"/>
      <c r="N2" s="8"/>
      <c r="O2" s="10"/>
    </row>
    <row r="3" spans="1:20" ht="15" customHeight="1" x14ac:dyDescent="0.15">
      <c r="A3" s="1"/>
      <c r="B3" s="1"/>
      <c r="C3" s="1"/>
      <c r="D3" s="1" t="s">
        <v>1</v>
      </c>
      <c r="E3" s="1"/>
      <c r="F3" s="1"/>
      <c r="G3" s="1"/>
      <c r="H3" s="1"/>
      <c r="I3" s="1"/>
      <c r="J3" s="8"/>
      <c r="K3" s="9"/>
      <c r="L3" s="8"/>
      <c r="M3" s="9"/>
      <c r="N3" s="8"/>
      <c r="O3" s="10"/>
    </row>
    <row r="4" spans="1:20" ht="15" customHeight="1" x14ac:dyDescent="0.15">
      <c r="A4" s="1"/>
      <c r="B4" s="1"/>
      <c r="C4" s="1"/>
      <c r="D4" s="1"/>
      <c r="E4" s="1" t="s">
        <v>2</v>
      </c>
      <c r="F4" s="1"/>
      <c r="G4" s="1"/>
      <c r="H4" s="1"/>
      <c r="I4" s="1"/>
      <c r="J4" s="8"/>
      <c r="K4" s="9">
        <v>520313.9</v>
      </c>
      <c r="L4" s="8"/>
      <c r="M4" s="9">
        <f>519692-1500</f>
        <v>518192</v>
      </c>
      <c r="N4" s="8"/>
      <c r="O4" s="10">
        <v>530277</v>
      </c>
      <c r="T4" s="48"/>
    </row>
    <row r="5" spans="1:20" ht="15" customHeight="1" thickBot="1" x14ac:dyDescent="0.2">
      <c r="A5" s="1"/>
      <c r="B5" s="1"/>
      <c r="C5" s="1"/>
      <c r="D5" s="1"/>
      <c r="E5" s="1" t="s">
        <v>235</v>
      </c>
      <c r="F5" s="1"/>
      <c r="G5" s="1"/>
      <c r="H5" s="1"/>
      <c r="I5" s="1"/>
      <c r="J5" s="8"/>
      <c r="K5" s="9">
        <v>1795.64</v>
      </c>
      <c r="L5" s="8"/>
      <c r="M5" s="9">
        <v>1500</v>
      </c>
      <c r="N5" s="8"/>
      <c r="O5" s="10">
        <v>1600</v>
      </c>
      <c r="P5" s="2" t="s">
        <v>266</v>
      </c>
    </row>
    <row r="6" spans="1:20" ht="15" customHeight="1" thickBot="1" x14ac:dyDescent="0.2">
      <c r="A6" s="1"/>
      <c r="B6" s="1"/>
      <c r="C6" s="1"/>
      <c r="D6" s="12" t="s">
        <v>3</v>
      </c>
      <c r="E6" s="12"/>
      <c r="F6" s="12"/>
      <c r="G6" s="12"/>
      <c r="H6" s="12"/>
      <c r="I6" s="12"/>
      <c r="J6" s="13"/>
      <c r="K6" s="14">
        <f>ROUND(SUM(K3:K5),5)</f>
        <v>522109.54</v>
      </c>
      <c r="L6" s="13"/>
      <c r="M6" s="14">
        <f>ROUND(SUM(M3:M5),5)</f>
        <v>519692</v>
      </c>
      <c r="N6" s="13"/>
      <c r="O6" s="15">
        <f>ROUND(SUM(O3:O5),5)</f>
        <v>531877</v>
      </c>
    </row>
    <row r="7" spans="1:20" ht="15" customHeight="1" x14ac:dyDescent="0.15">
      <c r="A7" s="1"/>
      <c r="B7" s="1"/>
      <c r="C7" s="1" t="s">
        <v>4</v>
      </c>
      <c r="D7" s="1"/>
      <c r="E7" s="1"/>
      <c r="F7" s="1"/>
      <c r="G7" s="1"/>
      <c r="H7" s="1"/>
      <c r="I7" s="1"/>
      <c r="J7" s="8"/>
      <c r="K7" s="9">
        <f>K6</f>
        <v>522109.54</v>
      </c>
      <c r="L7" s="8"/>
      <c r="M7" s="9">
        <f>M6</f>
        <v>519692</v>
      </c>
      <c r="N7" s="8"/>
      <c r="O7" s="10">
        <f>O6</f>
        <v>531877</v>
      </c>
    </row>
    <row r="8" spans="1:20" ht="15" customHeight="1" x14ac:dyDescent="0.15">
      <c r="A8" s="1"/>
      <c r="B8" s="1"/>
      <c r="C8" s="1"/>
      <c r="D8" s="1" t="s">
        <v>5</v>
      </c>
      <c r="E8" s="1"/>
      <c r="F8" s="1"/>
      <c r="G8" s="1"/>
      <c r="H8" s="1"/>
      <c r="I8" s="1"/>
      <c r="J8" s="8"/>
      <c r="K8" s="9"/>
      <c r="L8" s="8"/>
      <c r="M8" s="9"/>
      <c r="N8" s="8"/>
      <c r="O8" s="10"/>
    </row>
    <row r="9" spans="1:20" ht="15" customHeight="1" x14ac:dyDescent="0.15">
      <c r="A9" s="1"/>
      <c r="B9" s="1"/>
      <c r="C9" s="1"/>
      <c r="D9" s="1"/>
      <c r="E9" s="1" t="s">
        <v>6</v>
      </c>
      <c r="F9" s="1"/>
      <c r="G9" s="1"/>
      <c r="H9" s="1"/>
      <c r="I9" s="1"/>
      <c r="J9" s="8"/>
      <c r="K9" s="9"/>
      <c r="L9" s="8"/>
      <c r="M9" s="9"/>
      <c r="N9" s="8"/>
      <c r="O9" s="10"/>
      <c r="P9" s="16" t="s">
        <v>234</v>
      </c>
    </row>
    <row r="10" spans="1:20" ht="15" customHeight="1" x14ac:dyDescent="0.15">
      <c r="A10" s="1"/>
      <c r="B10" s="1"/>
      <c r="C10" s="1"/>
      <c r="D10" s="1"/>
      <c r="E10" s="1"/>
      <c r="F10" s="1" t="s">
        <v>216</v>
      </c>
      <c r="G10" s="1"/>
      <c r="H10" s="1"/>
      <c r="I10" s="1"/>
      <c r="J10" s="8"/>
      <c r="K10" s="9">
        <v>178.12</v>
      </c>
      <c r="L10" s="8"/>
      <c r="M10" s="9">
        <v>400</v>
      </c>
      <c r="N10" s="8"/>
      <c r="O10" s="10">
        <v>300</v>
      </c>
      <c r="P10" s="2" t="s">
        <v>267</v>
      </c>
    </row>
    <row r="11" spans="1:20" ht="15" customHeight="1" x14ac:dyDescent="0.15">
      <c r="A11" s="1"/>
      <c r="B11" s="1"/>
      <c r="C11" s="1"/>
      <c r="D11" s="1"/>
      <c r="E11" s="1"/>
      <c r="F11" s="1" t="s">
        <v>7</v>
      </c>
      <c r="G11" s="1"/>
      <c r="H11" s="1"/>
      <c r="I11" s="1"/>
      <c r="J11" s="8"/>
      <c r="K11" s="9">
        <v>396.5</v>
      </c>
      <c r="L11" s="8"/>
      <c r="M11" s="9">
        <v>300</v>
      </c>
      <c r="N11" s="8"/>
      <c r="O11" s="10">
        <v>415</v>
      </c>
      <c r="P11" s="2" t="s">
        <v>268</v>
      </c>
    </row>
    <row r="12" spans="1:20" ht="15" customHeight="1" x14ac:dyDescent="0.15">
      <c r="A12" s="1"/>
      <c r="B12" s="1"/>
      <c r="C12" s="1"/>
      <c r="D12" s="1"/>
      <c r="E12" s="1"/>
      <c r="F12" s="1" t="s">
        <v>9</v>
      </c>
      <c r="G12" s="1"/>
      <c r="H12" s="1"/>
      <c r="I12" s="1"/>
      <c r="J12" s="8"/>
      <c r="K12" s="9">
        <v>7441.71</v>
      </c>
      <c r="L12" s="8"/>
      <c r="M12" s="9">
        <v>8600</v>
      </c>
      <c r="N12" s="8"/>
      <c r="O12" s="10">
        <v>8858</v>
      </c>
      <c r="P12" s="2" t="s">
        <v>261</v>
      </c>
    </row>
    <row r="13" spans="1:20" ht="15" customHeight="1" x14ac:dyDescent="0.15">
      <c r="A13" s="1"/>
      <c r="B13" s="1"/>
      <c r="C13" s="1"/>
      <c r="D13" s="1"/>
      <c r="E13" s="1"/>
      <c r="F13" s="1" t="s">
        <v>10</v>
      </c>
      <c r="G13" s="1"/>
      <c r="H13" s="1"/>
      <c r="I13" s="1"/>
      <c r="J13" s="8"/>
      <c r="K13" s="9"/>
      <c r="L13" s="8"/>
      <c r="M13" s="9"/>
      <c r="N13" s="8"/>
      <c r="O13" s="10"/>
    </row>
    <row r="14" spans="1:20" ht="15" customHeight="1" x14ac:dyDescent="0.15">
      <c r="A14" s="1"/>
      <c r="B14" s="1"/>
      <c r="C14" s="1"/>
      <c r="D14" s="1"/>
      <c r="E14" s="1"/>
      <c r="F14" s="1"/>
      <c r="G14" s="1" t="s">
        <v>11</v>
      </c>
      <c r="H14" s="1"/>
      <c r="I14" s="1"/>
      <c r="J14" s="8"/>
      <c r="K14" s="9">
        <v>1565</v>
      </c>
      <c r="L14" s="8"/>
      <c r="M14" s="9">
        <v>1536</v>
      </c>
      <c r="N14" s="8"/>
      <c r="O14" s="10">
        <v>1536</v>
      </c>
      <c r="P14" s="2" t="s">
        <v>236</v>
      </c>
    </row>
    <row r="15" spans="1:20" ht="15" customHeight="1" x14ac:dyDescent="0.15">
      <c r="A15" s="1"/>
      <c r="B15" s="1"/>
      <c r="C15" s="1"/>
      <c r="D15" s="1"/>
      <c r="E15" s="1"/>
      <c r="F15" s="1"/>
      <c r="G15" s="27" t="s">
        <v>272</v>
      </c>
      <c r="H15" s="1"/>
      <c r="I15" s="1"/>
      <c r="J15" s="8"/>
      <c r="K15" s="9">
        <v>0</v>
      </c>
      <c r="L15" s="8"/>
      <c r="M15" s="9">
        <v>2400</v>
      </c>
      <c r="N15" s="8"/>
      <c r="O15" s="10">
        <v>2400</v>
      </c>
      <c r="P15" s="2" t="s">
        <v>270</v>
      </c>
    </row>
    <row r="16" spans="1:20" ht="15" customHeight="1" thickBot="1" x14ac:dyDescent="0.2">
      <c r="A16" s="1"/>
      <c r="B16" s="1"/>
      <c r="C16" s="1"/>
      <c r="D16" s="1"/>
      <c r="E16" s="1"/>
      <c r="F16" s="1"/>
      <c r="G16" s="1" t="s">
        <v>12</v>
      </c>
      <c r="H16" s="1"/>
      <c r="I16" s="1"/>
      <c r="J16" s="8"/>
      <c r="K16" s="18">
        <v>316.56</v>
      </c>
      <c r="L16" s="8"/>
      <c r="M16" s="18">
        <v>700</v>
      </c>
      <c r="N16" s="8"/>
      <c r="O16" s="19">
        <v>600</v>
      </c>
      <c r="P16" s="2" t="s">
        <v>267</v>
      </c>
    </row>
    <row r="17" spans="1:16" ht="15" customHeight="1" x14ac:dyDescent="0.15">
      <c r="A17" s="1"/>
      <c r="B17" s="1"/>
      <c r="C17" s="1"/>
      <c r="D17" s="1"/>
      <c r="E17" s="1"/>
      <c r="F17" s="1" t="s">
        <v>13</v>
      </c>
      <c r="G17" s="1"/>
      <c r="H17" s="1"/>
      <c r="I17" s="1"/>
      <c r="J17" s="8"/>
      <c r="K17" s="9">
        <f>ROUND(SUM(K13:K16),5)</f>
        <v>1881.56</v>
      </c>
      <c r="L17" s="8"/>
      <c r="M17" s="9">
        <f>ROUND(SUM(M13:M16),5)</f>
        <v>4636</v>
      </c>
      <c r="N17" s="8"/>
      <c r="O17" s="10">
        <f>ROUND(SUM(O13:O16),5)</f>
        <v>4536</v>
      </c>
    </row>
    <row r="18" spans="1:16" ht="15" customHeight="1" x14ac:dyDescent="0.15">
      <c r="A18" s="1"/>
      <c r="B18" s="1"/>
      <c r="C18" s="1"/>
      <c r="D18" s="1"/>
      <c r="E18" s="1"/>
      <c r="F18" s="1" t="s">
        <v>14</v>
      </c>
      <c r="G18" s="1"/>
      <c r="H18" s="1"/>
      <c r="I18" s="1"/>
      <c r="J18" s="8"/>
      <c r="K18" s="9"/>
      <c r="L18" s="8"/>
      <c r="M18" s="9"/>
      <c r="N18" s="8"/>
      <c r="O18" s="10"/>
    </row>
    <row r="19" spans="1:16" ht="15" customHeight="1" x14ac:dyDescent="0.15">
      <c r="A19" s="1"/>
      <c r="B19" s="1"/>
      <c r="C19" s="1"/>
      <c r="D19" s="1"/>
      <c r="E19" s="1"/>
      <c r="F19" s="1"/>
      <c r="G19" s="1" t="s">
        <v>15</v>
      </c>
      <c r="H19" s="1"/>
      <c r="I19" s="1"/>
      <c r="J19" s="8"/>
      <c r="K19" s="9">
        <v>12096</v>
      </c>
      <c r="L19" s="8"/>
      <c r="M19" s="9">
        <v>12065</v>
      </c>
      <c r="N19" s="8"/>
      <c r="O19" s="10">
        <v>12945</v>
      </c>
      <c r="P19" s="2" t="s">
        <v>249</v>
      </c>
    </row>
    <row r="20" spans="1:16" ht="15" customHeight="1" x14ac:dyDescent="0.15">
      <c r="A20" s="1"/>
      <c r="B20" s="1"/>
      <c r="C20" s="1"/>
      <c r="D20" s="1"/>
      <c r="E20" s="1"/>
      <c r="F20" s="1"/>
      <c r="G20" s="1" t="s">
        <v>16</v>
      </c>
      <c r="H20" s="1"/>
      <c r="I20" s="1"/>
      <c r="J20" s="8"/>
      <c r="K20" s="9">
        <v>2500</v>
      </c>
      <c r="L20" s="8"/>
      <c r="M20" s="9">
        <v>2500</v>
      </c>
      <c r="N20" s="8"/>
      <c r="O20" s="10">
        <v>2500</v>
      </c>
    </row>
    <row r="21" spans="1:16" ht="15" customHeight="1" x14ac:dyDescent="0.15">
      <c r="A21" s="1"/>
      <c r="B21" s="1"/>
      <c r="C21" s="1"/>
      <c r="D21" s="1"/>
      <c r="E21" s="1"/>
      <c r="F21" s="1"/>
      <c r="G21" s="1" t="s">
        <v>17</v>
      </c>
      <c r="H21" s="1"/>
      <c r="I21" s="1"/>
      <c r="J21" s="8"/>
      <c r="K21" s="9">
        <v>574</v>
      </c>
      <c r="L21" s="8"/>
      <c r="M21" s="9">
        <v>605</v>
      </c>
      <c r="N21" s="8"/>
      <c r="O21" s="10">
        <v>615</v>
      </c>
      <c r="P21" s="2" t="s">
        <v>249</v>
      </c>
    </row>
    <row r="22" spans="1:16" ht="15" customHeight="1" x14ac:dyDescent="0.15">
      <c r="A22" s="1"/>
      <c r="B22" s="1"/>
      <c r="C22" s="1"/>
      <c r="D22" s="1"/>
      <c r="E22" s="1"/>
      <c r="F22" s="1"/>
      <c r="G22" s="1" t="s">
        <v>18</v>
      </c>
      <c r="H22" s="1"/>
      <c r="I22" s="1"/>
      <c r="J22" s="8"/>
      <c r="K22" s="9">
        <v>2397</v>
      </c>
      <c r="L22" s="8"/>
      <c r="M22" s="9">
        <v>2525</v>
      </c>
      <c r="N22" s="8"/>
      <c r="O22" s="10">
        <v>2565</v>
      </c>
      <c r="P22" s="2" t="s">
        <v>249</v>
      </c>
    </row>
    <row r="23" spans="1:16" ht="15" customHeight="1" thickBot="1" x14ac:dyDescent="0.2">
      <c r="A23" s="1"/>
      <c r="B23" s="1"/>
      <c r="C23" s="1"/>
      <c r="D23" s="1"/>
      <c r="E23" s="1"/>
      <c r="F23" s="1"/>
      <c r="G23" s="1" t="s">
        <v>19</v>
      </c>
      <c r="H23" s="1"/>
      <c r="I23" s="1"/>
      <c r="J23" s="8"/>
      <c r="K23" s="18">
        <v>978.28</v>
      </c>
      <c r="L23" s="8"/>
      <c r="M23" s="18">
        <v>1100</v>
      </c>
      <c r="N23" s="8"/>
      <c r="O23" s="19">
        <v>1050</v>
      </c>
    </row>
    <row r="24" spans="1:16" ht="15" customHeight="1" x14ac:dyDescent="0.15">
      <c r="A24" s="1"/>
      <c r="B24" s="1"/>
      <c r="C24" s="1"/>
      <c r="D24" s="1"/>
      <c r="E24" s="1"/>
      <c r="F24" s="1" t="s">
        <v>20</v>
      </c>
      <c r="G24" s="1"/>
      <c r="H24" s="1"/>
      <c r="I24" s="1"/>
      <c r="J24" s="8"/>
      <c r="K24" s="9">
        <f>ROUND(SUM(K18:K23),5)</f>
        <v>18545.28</v>
      </c>
      <c r="L24" s="8"/>
      <c r="M24" s="9">
        <f>ROUND(SUM(M18:M23),5)</f>
        <v>18795</v>
      </c>
      <c r="N24" s="8"/>
      <c r="O24" s="10">
        <f>ROUND(SUM(O18:O23),5)</f>
        <v>19675</v>
      </c>
    </row>
    <row r="25" spans="1:16" ht="15" customHeight="1" x14ac:dyDescent="0.15">
      <c r="A25" s="1"/>
      <c r="B25" s="1"/>
      <c r="C25" s="1"/>
      <c r="D25" s="1"/>
      <c r="E25" s="1"/>
      <c r="F25" s="1" t="s">
        <v>21</v>
      </c>
      <c r="G25" s="1"/>
      <c r="H25" s="1"/>
      <c r="I25" s="1"/>
      <c r="J25" s="8"/>
      <c r="K25" s="9">
        <v>2478.59</v>
      </c>
      <c r="L25" s="8"/>
      <c r="M25" s="9">
        <v>2500</v>
      </c>
      <c r="N25" s="8"/>
      <c r="O25" s="10">
        <v>3000</v>
      </c>
      <c r="P25" s="2" t="s">
        <v>269</v>
      </c>
    </row>
    <row r="26" spans="1:16" ht="15" customHeight="1" x14ac:dyDescent="0.15">
      <c r="A26" s="1"/>
      <c r="B26" s="1"/>
      <c r="C26" s="1"/>
      <c r="D26" s="1"/>
      <c r="E26" s="1"/>
      <c r="F26" s="1" t="s">
        <v>22</v>
      </c>
      <c r="G26" s="1"/>
      <c r="H26" s="1"/>
      <c r="I26" s="1"/>
      <c r="J26" s="8"/>
      <c r="K26" s="9">
        <v>4026.99</v>
      </c>
      <c r="L26" s="8"/>
      <c r="M26" s="9">
        <v>6500</v>
      </c>
      <c r="N26" s="8"/>
      <c r="O26" s="10">
        <v>5000</v>
      </c>
      <c r="P26" s="2" t="s">
        <v>267</v>
      </c>
    </row>
    <row r="27" spans="1:16" ht="15" customHeight="1" x14ac:dyDescent="0.15">
      <c r="A27" s="1"/>
      <c r="B27" s="1"/>
      <c r="C27" s="1"/>
      <c r="D27" s="1"/>
      <c r="E27" s="1"/>
      <c r="F27" s="1" t="s">
        <v>23</v>
      </c>
      <c r="G27" s="1"/>
      <c r="H27" s="1"/>
      <c r="I27" s="1"/>
      <c r="J27" s="8"/>
      <c r="K27" s="9">
        <v>1096.08</v>
      </c>
      <c r="L27" s="8"/>
      <c r="M27" s="9">
        <v>800</v>
      </c>
      <c r="N27" s="8"/>
      <c r="O27" s="10">
        <v>1150</v>
      </c>
      <c r="P27" s="2" t="s">
        <v>268</v>
      </c>
    </row>
    <row r="28" spans="1:16" ht="15" customHeight="1" x14ac:dyDescent="0.15">
      <c r="A28" s="1"/>
      <c r="B28" s="1"/>
      <c r="C28" s="1"/>
      <c r="D28" s="1"/>
      <c r="E28" s="1"/>
      <c r="F28" s="1" t="s">
        <v>8</v>
      </c>
      <c r="G28" s="1"/>
      <c r="H28" s="1"/>
      <c r="I28" s="1"/>
      <c r="J28" s="8"/>
      <c r="K28" s="9">
        <v>1517.2</v>
      </c>
      <c r="L28" s="8"/>
      <c r="M28" s="9">
        <v>800</v>
      </c>
      <c r="N28" s="8"/>
      <c r="O28" s="10">
        <v>1600</v>
      </c>
      <c r="P28" s="2" t="s">
        <v>268</v>
      </c>
    </row>
    <row r="29" spans="1:16" ht="15" customHeight="1" x14ac:dyDescent="0.15">
      <c r="A29" s="1"/>
      <c r="B29" s="1"/>
      <c r="C29" s="1"/>
      <c r="D29" s="1"/>
      <c r="E29" s="1"/>
      <c r="F29" s="1" t="s">
        <v>24</v>
      </c>
      <c r="G29" s="1"/>
      <c r="H29" s="1"/>
      <c r="I29" s="1"/>
      <c r="J29" s="8"/>
      <c r="K29" s="9"/>
      <c r="L29" s="8"/>
      <c r="M29" s="9"/>
      <c r="N29" s="8"/>
      <c r="O29" s="10"/>
    </row>
    <row r="30" spans="1:16" ht="15" customHeight="1" x14ac:dyDescent="0.15">
      <c r="A30" s="1"/>
      <c r="B30" s="1"/>
      <c r="C30" s="1"/>
      <c r="D30" s="1"/>
      <c r="E30" s="1"/>
      <c r="F30" s="1"/>
      <c r="G30" s="1" t="s">
        <v>25</v>
      </c>
      <c r="H30" s="1"/>
      <c r="I30" s="1"/>
      <c r="J30" s="8"/>
      <c r="K30" s="9">
        <v>1647.82</v>
      </c>
      <c r="L30" s="8"/>
      <c r="M30" s="9">
        <v>1600</v>
      </c>
      <c r="N30" s="8"/>
      <c r="O30" s="10">
        <v>1700</v>
      </c>
    </row>
    <row r="31" spans="1:16" ht="15" customHeight="1" x14ac:dyDescent="0.15">
      <c r="A31" s="1"/>
      <c r="B31" s="1"/>
      <c r="C31" s="1"/>
      <c r="D31" s="1"/>
      <c r="E31" s="1"/>
      <c r="F31" s="1"/>
      <c r="G31" s="1" t="s">
        <v>26</v>
      </c>
      <c r="H31" s="1"/>
      <c r="I31" s="1"/>
      <c r="J31" s="8"/>
      <c r="K31" s="9">
        <v>5211.32</v>
      </c>
      <c r="L31" s="8"/>
      <c r="M31" s="9">
        <v>5000</v>
      </c>
      <c r="N31" s="8"/>
      <c r="O31" s="10">
        <v>5400</v>
      </c>
    </row>
    <row r="32" spans="1:16" ht="15" customHeight="1" x14ac:dyDescent="0.15">
      <c r="A32" s="1"/>
      <c r="B32" s="1"/>
      <c r="C32" s="1"/>
      <c r="D32" s="1"/>
      <c r="E32" s="1"/>
      <c r="F32" s="1"/>
      <c r="G32" s="1" t="s">
        <v>27</v>
      </c>
      <c r="H32" s="1"/>
      <c r="I32" s="1"/>
      <c r="J32" s="8"/>
      <c r="K32" s="9">
        <v>96.08</v>
      </c>
      <c r="L32" s="8"/>
      <c r="M32" s="9">
        <v>125</v>
      </c>
      <c r="N32" s="8"/>
      <c r="O32" s="10">
        <v>125</v>
      </c>
    </row>
    <row r="33" spans="1:23" ht="15" customHeight="1" thickBot="1" x14ac:dyDescent="0.2">
      <c r="A33" s="1"/>
      <c r="B33" s="1"/>
      <c r="C33" s="1"/>
      <c r="D33" s="1"/>
      <c r="E33" s="1"/>
      <c r="F33" s="1"/>
      <c r="G33" s="1" t="s">
        <v>169</v>
      </c>
      <c r="H33" s="1"/>
      <c r="I33" s="1"/>
      <c r="J33" s="8"/>
      <c r="K33" s="18">
        <v>-0.03</v>
      </c>
      <c r="L33" s="8"/>
      <c r="M33" s="18">
        <v>0</v>
      </c>
      <c r="N33" s="8"/>
      <c r="O33" s="19">
        <v>0</v>
      </c>
    </row>
    <row r="34" spans="1:23" ht="15" customHeight="1" x14ac:dyDescent="0.15">
      <c r="A34" s="1"/>
      <c r="B34" s="1"/>
      <c r="C34" s="1"/>
      <c r="D34" s="1"/>
      <c r="E34" s="1"/>
      <c r="F34" s="1" t="s">
        <v>28</v>
      </c>
      <c r="G34" s="1"/>
      <c r="H34" s="1"/>
      <c r="I34" s="1"/>
      <c r="J34" s="8"/>
      <c r="K34" s="9">
        <f>ROUND(SUM(K29:K33),5)</f>
        <v>6955.19</v>
      </c>
      <c r="L34" s="8"/>
      <c r="M34" s="9">
        <f>ROUND(SUM(M29:M33),5)</f>
        <v>6725</v>
      </c>
      <c r="N34" s="8"/>
      <c r="O34" s="10">
        <f>ROUND(SUM(O29:O33),5)</f>
        <v>7225</v>
      </c>
    </row>
    <row r="35" spans="1:23" ht="15" customHeight="1" x14ac:dyDescent="0.15">
      <c r="A35" s="1"/>
      <c r="B35" s="1"/>
      <c r="C35" s="1"/>
      <c r="D35" s="1"/>
      <c r="E35" s="1"/>
      <c r="F35" s="1" t="s">
        <v>29</v>
      </c>
      <c r="G35" s="1"/>
      <c r="H35" s="1"/>
      <c r="I35" s="1"/>
      <c r="J35" s="8"/>
      <c r="K35" s="9">
        <v>332.67</v>
      </c>
      <c r="L35" s="8"/>
      <c r="M35" s="9">
        <v>600</v>
      </c>
      <c r="N35" s="8"/>
      <c r="O35" s="10">
        <v>500</v>
      </c>
      <c r="P35" s="2" t="s">
        <v>267</v>
      </c>
    </row>
    <row r="36" spans="1:23" ht="15" customHeight="1" x14ac:dyDescent="0.15">
      <c r="A36" s="1"/>
      <c r="B36" s="1"/>
      <c r="C36" s="1"/>
      <c r="D36" s="1"/>
      <c r="E36" s="1"/>
      <c r="F36" s="1" t="s">
        <v>30</v>
      </c>
      <c r="G36" s="1"/>
      <c r="H36" s="1"/>
      <c r="I36" s="1"/>
      <c r="J36" s="8"/>
      <c r="K36" s="9">
        <v>50</v>
      </c>
      <c r="L36" s="8"/>
      <c r="M36" s="9">
        <v>50</v>
      </c>
      <c r="N36" s="8"/>
      <c r="O36" s="10">
        <v>50</v>
      </c>
    </row>
    <row r="37" spans="1:23" ht="15" customHeight="1" x14ac:dyDescent="0.15">
      <c r="A37" s="1"/>
      <c r="B37" s="1"/>
      <c r="C37" s="1"/>
      <c r="D37" s="1"/>
      <c r="E37" s="1"/>
      <c r="F37" s="1" t="s">
        <v>31</v>
      </c>
      <c r="G37" s="1"/>
      <c r="H37" s="1"/>
      <c r="I37" s="1"/>
      <c r="J37" s="8"/>
      <c r="K37" s="9">
        <v>6158.77</v>
      </c>
      <c r="L37" s="8"/>
      <c r="M37" s="9">
        <v>5900</v>
      </c>
      <c r="N37" s="8"/>
      <c r="O37" s="10">
        <v>6500</v>
      </c>
      <c r="P37" s="2" t="s">
        <v>268</v>
      </c>
    </row>
    <row r="38" spans="1:23" ht="15" customHeight="1" x14ac:dyDescent="0.15">
      <c r="A38" s="1"/>
      <c r="B38" s="1"/>
      <c r="C38" s="1"/>
      <c r="D38" s="1"/>
      <c r="E38" s="1"/>
      <c r="F38" s="27" t="s">
        <v>274</v>
      </c>
      <c r="G38" s="1"/>
      <c r="H38" s="1"/>
      <c r="I38" s="1"/>
      <c r="J38" s="8"/>
      <c r="K38" s="9">
        <v>0</v>
      </c>
      <c r="L38" s="8"/>
      <c r="M38" s="9">
        <v>1000</v>
      </c>
      <c r="N38" s="8"/>
      <c r="O38" s="10">
        <v>1000</v>
      </c>
      <c r="P38" s="2" t="s">
        <v>275</v>
      </c>
      <c r="W38" s="2"/>
    </row>
    <row r="39" spans="1:23" ht="15" customHeight="1" thickBot="1" x14ac:dyDescent="0.2">
      <c r="A39" s="1"/>
      <c r="B39" s="1"/>
      <c r="C39" s="1"/>
      <c r="D39" s="1"/>
      <c r="E39" s="1"/>
      <c r="F39" s="1" t="s">
        <v>32</v>
      </c>
      <c r="G39" s="1"/>
      <c r="H39" s="1"/>
      <c r="I39" s="1"/>
      <c r="J39" s="8"/>
      <c r="K39" s="18">
        <v>915.7</v>
      </c>
      <c r="L39" s="8"/>
      <c r="M39" s="18">
        <v>100</v>
      </c>
      <c r="N39" s="8"/>
      <c r="O39" s="19">
        <v>1000</v>
      </c>
    </row>
    <row r="40" spans="1:23" ht="15" customHeight="1" x14ac:dyDescent="0.15">
      <c r="A40" s="1"/>
      <c r="B40" s="1"/>
      <c r="C40" s="1"/>
      <c r="D40" s="1"/>
      <c r="E40" s="12" t="s">
        <v>33</v>
      </c>
      <c r="F40" s="12"/>
      <c r="G40" s="12"/>
      <c r="H40" s="12"/>
      <c r="I40" s="12"/>
      <c r="J40" s="13"/>
      <c r="K40" s="20">
        <f>ROUND(SUM(K9:K12)+K17+SUM(K24:K28)+SUM(K34:K39),5)</f>
        <v>51974.36</v>
      </c>
      <c r="L40" s="13"/>
      <c r="M40" s="20">
        <f>ROUND(SUM(M9:M12)+M17+SUM(M24:M28)+SUM(M34:M39),5)</f>
        <v>57706</v>
      </c>
      <c r="N40" s="13"/>
      <c r="O40" s="21">
        <f>ROUND(SUM(O9:O12)+O17+SUM(O24:O28)+SUM(O34:O39),5)</f>
        <v>60809</v>
      </c>
    </row>
    <row r="41" spans="1:23" ht="15" customHeight="1" x14ac:dyDescent="0.15">
      <c r="A41" s="1"/>
      <c r="B41" s="1"/>
      <c r="C41" s="1"/>
      <c r="D41" s="1"/>
      <c r="E41" s="1" t="s">
        <v>34</v>
      </c>
      <c r="F41" s="1"/>
      <c r="G41" s="1"/>
      <c r="H41" s="1"/>
      <c r="I41" s="1"/>
      <c r="J41" s="8"/>
      <c r="K41" s="9"/>
      <c r="L41" s="8"/>
      <c r="M41" s="9"/>
      <c r="N41" s="8"/>
      <c r="O41" s="10"/>
      <c r="P41" s="16" t="s">
        <v>231</v>
      </c>
    </row>
    <row r="42" spans="1:23" ht="15" customHeight="1" x14ac:dyDescent="0.15">
      <c r="A42" s="1"/>
      <c r="B42" s="1"/>
      <c r="C42" s="1"/>
      <c r="D42" s="1"/>
      <c r="E42" s="1"/>
      <c r="F42" s="1" t="s">
        <v>35</v>
      </c>
      <c r="G42" s="1"/>
      <c r="H42" s="1"/>
      <c r="I42" s="1"/>
      <c r="J42" s="8"/>
      <c r="K42" s="9">
        <v>439.56</v>
      </c>
      <c r="L42" s="8"/>
      <c r="M42" s="9">
        <v>1500</v>
      </c>
      <c r="O42" s="10">
        <v>1500</v>
      </c>
    </row>
    <row r="43" spans="1:23" ht="15" customHeight="1" x14ac:dyDescent="0.15">
      <c r="A43" s="1"/>
      <c r="B43" s="1"/>
      <c r="C43" s="1"/>
      <c r="D43" s="1"/>
      <c r="E43" s="1"/>
      <c r="F43" s="1" t="s">
        <v>36</v>
      </c>
      <c r="G43" s="1"/>
      <c r="H43" s="1"/>
      <c r="I43" s="1"/>
      <c r="J43" s="8"/>
      <c r="K43" s="9">
        <v>0</v>
      </c>
      <c r="L43" s="8"/>
      <c r="M43" s="9">
        <v>500</v>
      </c>
      <c r="O43" s="10">
        <v>500</v>
      </c>
    </row>
    <row r="44" spans="1:23" ht="15" customHeight="1" thickBot="1" x14ac:dyDescent="0.2">
      <c r="A44" s="1"/>
      <c r="B44" s="1"/>
      <c r="C44" s="1"/>
      <c r="D44" s="1"/>
      <c r="E44" s="1"/>
      <c r="F44" s="1" t="s">
        <v>37</v>
      </c>
      <c r="G44" s="1"/>
      <c r="H44" s="1"/>
      <c r="I44" s="1"/>
      <c r="J44" s="8"/>
      <c r="K44" s="18">
        <v>152.35</v>
      </c>
      <c r="L44" s="8"/>
      <c r="M44" s="18">
        <v>12</v>
      </c>
      <c r="O44" s="19">
        <v>0</v>
      </c>
      <c r="P44" s="2" t="s">
        <v>262</v>
      </c>
    </row>
    <row r="45" spans="1:23" ht="15" customHeight="1" x14ac:dyDescent="0.15">
      <c r="A45" s="1"/>
      <c r="B45" s="1"/>
      <c r="C45" s="1"/>
      <c r="D45" s="1"/>
      <c r="E45" s="12" t="s">
        <v>38</v>
      </c>
      <c r="F45" s="12"/>
      <c r="G45" s="12"/>
      <c r="H45" s="12"/>
      <c r="I45" s="12"/>
      <c r="J45" s="13"/>
      <c r="K45" s="20">
        <f>ROUND(SUM(K41:K44),5)</f>
        <v>591.91</v>
      </c>
      <c r="L45" s="13"/>
      <c r="M45" s="20">
        <f>ROUND(SUM(M41:M44),5)</f>
        <v>2012</v>
      </c>
      <c r="N45" s="13"/>
      <c r="O45" s="21">
        <f>ROUND(SUM(O41:O44),5)</f>
        <v>2000</v>
      </c>
    </row>
    <row r="46" spans="1:23" ht="15" customHeight="1" x14ac:dyDescent="0.15">
      <c r="A46" s="1"/>
      <c r="B46" s="1"/>
      <c r="C46" s="1"/>
      <c r="D46" s="1"/>
      <c r="E46" s="1" t="s">
        <v>39</v>
      </c>
      <c r="F46" s="1"/>
      <c r="G46" s="1"/>
      <c r="H46" s="1"/>
      <c r="I46" s="1"/>
      <c r="J46" s="8"/>
      <c r="K46" s="9"/>
      <c r="L46" s="8"/>
      <c r="M46" s="9"/>
      <c r="N46" s="8"/>
      <c r="O46" s="10"/>
      <c r="P46" s="16" t="s">
        <v>251</v>
      </c>
    </row>
    <row r="47" spans="1:23" ht="15" customHeight="1" x14ac:dyDescent="0.15">
      <c r="A47" s="1"/>
      <c r="B47" s="1"/>
      <c r="C47" s="1"/>
      <c r="D47" s="1"/>
      <c r="E47" s="1"/>
      <c r="F47" s="1" t="s">
        <v>40</v>
      </c>
      <c r="G47" s="1"/>
      <c r="H47" s="1"/>
      <c r="I47" s="1"/>
      <c r="J47" s="8"/>
      <c r="K47" s="9"/>
      <c r="L47" s="8"/>
      <c r="M47" s="9"/>
      <c r="N47" s="8"/>
      <c r="O47" s="10"/>
    </row>
    <row r="48" spans="1:23" ht="15" customHeight="1" x14ac:dyDescent="0.15">
      <c r="A48" s="1"/>
      <c r="B48" s="1"/>
      <c r="C48" s="1"/>
      <c r="D48" s="1"/>
      <c r="E48" s="1"/>
      <c r="F48" s="1"/>
      <c r="G48" s="1" t="s">
        <v>276</v>
      </c>
      <c r="H48" s="1"/>
      <c r="I48" s="1"/>
      <c r="J48" s="8"/>
      <c r="K48" s="9">
        <v>3815.96</v>
      </c>
      <c r="L48" s="8"/>
      <c r="M48" s="9">
        <v>1500</v>
      </c>
      <c r="N48" s="8"/>
      <c r="O48" s="10">
        <v>2500</v>
      </c>
    </row>
    <row r="49" spans="1:16" ht="15" customHeight="1" thickBot="1" x14ac:dyDescent="0.2">
      <c r="A49" s="1"/>
      <c r="B49" s="1"/>
      <c r="C49" s="1"/>
      <c r="D49" s="1"/>
      <c r="E49" s="1"/>
      <c r="F49" s="1"/>
      <c r="G49" s="1" t="s">
        <v>41</v>
      </c>
      <c r="H49" s="1"/>
      <c r="I49" s="1"/>
      <c r="J49" s="8"/>
      <c r="K49" s="18">
        <v>9683.48</v>
      </c>
      <c r="L49" s="8"/>
      <c r="M49" s="18">
        <v>10000</v>
      </c>
      <c r="N49" s="8"/>
      <c r="O49" s="19">
        <v>10000</v>
      </c>
    </row>
    <row r="50" spans="1:16" ht="15" customHeight="1" x14ac:dyDescent="0.15">
      <c r="A50" s="1"/>
      <c r="B50" s="1"/>
      <c r="C50" s="1"/>
      <c r="D50" s="1"/>
      <c r="E50" s="1"/>
      <c r="F50" s="1" t="s">
        <v>217</v>
      </c>
      <c r="G50" s="1"/>
      <c r="H50" s="1"/>
      <c r="I50" s="1"/>
      <c r="J50" s="8"/>
      <c r="K50" s="9">
        <f>ROUND(SUM(K47:K49),5)</f>
        <v>13499.44</v>
      </c>
      <c r="L50" s="8"/>
      <c r="M50" s="9">
        <f>ROUND(SUM(M47:M49),5)</f>
        <v>11500</v>
      </c>
      <c r="N50" s="8"/>
      <c r="O50" s="10">
        <f>ROUND(SUM(O47:O49),5)</f>
        <v>12500</v>
      </c>
    </row>
    <row r="51" spans="1:16" ht="15" customHeight="1" x14ac:dyDescent="0.15">
      <c r="A51" s="1"/>
      <c r="B51" s="1"/>
      <c r="C51" s="1"/>
      <c r="D51" s="1"/>
      <c r="E51" s="1"/>
      <c r="F51" s="1" t="s">
        <v>42</v>
      </c>
      <c r="G51" s="1"/>
      <c r="H51" s="1"/>
      <c r="I51" s="1"/>
      <c r="J51" s="8"/>
      <c r="K51" s="9"/>
      <c r="L51" s="8"/>
      <c r="M51" s="9"/>
      <c r="N51" s="8"/>
      <c r="O51" s="10"/>
    </row>
    <row r="52" spans="1:16" ht="15" customHeight="1" x14ac:dyDescent="0.15">
      <c r="A52" s="1"/>
      <c r="B52" s="1"/>
      <c r="C52" s="1"/>
      <c r="D52" s="1"/>
      <c r="E52" s="1"/>
      <c r="F52" s="1"/>
      <c r="G52" s="1" t="s">
        <v>43</v>
      </c>
      <c r="H52" s="1"/>
      <c r="I52" s="1"/>
      <c r="J52" s="8"/>
      <c r="K52" s="9">
        <v>8058.94</v>
      </c>
      <c r="L52" s="8"/>
      <c r="M52" s="9">
        <v>8000</v>
      </c>
      <c r="N52" s="8"/>
      <c r="O52" s="10">
        <v>9000</v>
      </c>
    </row>
    <row r="53" spans="1:16" ht="15" customHeight="1" x14ac:dyDescent="0.15">
      <c r="A53" s="1"/>
      <c r="B53" s="1"/>
      <c r="C53" s="1"/>
      <c r="D53" s="1"/>
      <c r="E53" s="1"/>
      <c r="F53" s="1"/>
      <c r="G53" s="1" t="s">
        <v>44</v>
      </c>
      <c r="H53" s="1"/>
      <c r="I53" s="1"/>
      <c r="J53" s="8"/>
      <c r="K53" s="9">
        <v>1118.56</v>
      </c>
      <c r="L53" s="8"/>
      <c r="M53" s="9">
        <v>1000</v>
      </c>
      <c r="N53" s="8"/>
      <c r="O53" s="10">
        <v>1150</v>
      </c>
    </row>
    <row r="54" spans="1:16" ht="15" customHeight="1" x14ac:dyDescent="0.15">
      <c r="A54" s="1"/>
      <c r="B54" s="1"/>
      <c r="C54" s="1"/>
      <c r="D54" s="1"/>
      <c r="E54" s="1"/>
      <c r="F54" s="1"/>
      <c r="G54" s="1" t="s">
        <v>45</v>
      </c>
      <c r="H54" s="1"/>
      <c r="I54" s="1"/>
      <c r="J54" s="8"/>
      <c r="K54" s="9">
        <v>5072.95</v>
      </c>
      <c r="L54" s="8"/>
      <c r="M54" s="9">
        <v>6000</v>
      </c>
      <c r="N54" s="8"/>
      <c r="O54" s="10">
        <v>5200</v>
      </c>
      <c r="P54" s="17"/>
    </row>
    <row r="55" spans="1:16" ht="15" customHeight="1" thickBot="1" x14ac:dyDescent="0.2">
      <c r="A55" s="1"/>
      <c r="B55" s="1"/>
      <c r="C55" s="1"/>
      <c r="D55" s="1"/>
      <c r="E55" s="1"/>
      <c r="F55" s="1"/>
      <c r="G55" s="1" t="s">
        <v>46</v>
      </c>
      <c r="H55" s="1"/>
      <c r="I55" s="1"/>
      <c r="J55" s="8"/>
      <c r="K55" s="18">
        <v>3910.87</v>
      </c>
      <c r="L55" s="8"/>
      <c r="M55" s="18">
        <v>3000</v>
      </c>
      <c r="N55" s="8"/>
      <c r="O55" s="19">
        <v>3200</v>
      </c>
      <c r="P55" s="17"/>
    </row>
    <row r="56" spans="1:16" ht="15" customHeight="1" x14ac:dyDescent="0.15">
      <c r="A56" s="1"/>
      <c r="B56" s="1"/>
      <c r="C56" s="1"/>
      <c r="D56" s="1"/>
      <c r="E56" s="1"/>
      <c r="F56" s="1" t="s">
        <v>47</v>
      </c>
      <c r="G56" s="1"/>
      <c r="H56" s="1"/>
      <c r="I56" s="1"/>
      <c r="J56" s="8"/>
      <c r="K56" s="9">
        <f>ROUND(SUM(K51:K55),5)</f>
        <v>18161.32</v>
      </c>
      <c r="L56" s="8"/>
      <c r="M56" s="9">
        <f>ROUND(SUM(M51:M55),5)</f>
        <v>18000</v>
      </c>
      <c r="N56" s="8"/>
      <c r="O56" s="10">
        <f>ROUND(SUM(O51:O55),5)</f>
        <v>18550</v>
      </c>
    </row>
    <row r="57" spans="1:16" ht="15" customHeight="1" x14ac:dyDescent="0.15">
      <c r="A57" s="1"/>
      <c r="B57" s="1"/>
      <c r="C57" s="1"/>
      <c r="D57" s="1"/>
      <c r="E57" s="1"/>
      <c r="F57" s="1" t="s">
        <v>48</v>
      </c>
      <c r="G57" s="1"/>
      <c r="H57" s="1"/>
      <c r="I57" s="1"/>
      <c r="J57" s="8"/>
      <c r="K57" s="9"/>
      <c r="L57" s="8"/>
      <c r="M57" s="9"/>
      <c r="N57" s="8"/>
      <c r="O57" s="10"/>
    </row>
    <row r="58" spans="1:16" ht="15" customHeight="1" x14ac:dyDescent="0.15">
      <c r="A58" s="1"/>
      <c r="B58" s="1"/>
      <c r="C58" s="1"/>
      <c r="D58" s="1"/>
      <c r="E58" s="1"/>
      <c r="F58" s="1"/>
      <c r="G58" s="1" t="s">
        <v>49</v>
      </c>
      <c r="H58" s="1"/>
      <c r="I58" s="1"/>
      <c r="J58" s="8"/>
      <c r="K58" s="9">
        <v>8343.15</v>
      </c>
      <c r="L58" s="8"/>
      <c r="M58" s="9">
        <v>8000</v>
      </c>
      <c r="N58" s="8"/>
      <c r="O58" s="10">
        <v>8700</v>
      </c>
      <c r="P58" s="2" t="s">
        <v>261</v>
      </c>
    </row>
    <row r="59" spans="1:16" ht="15" customHeight="1" thickBot="1" x14ac:dyDescent="0.2">
      <c r="A59" s="1"/>
      <c r="B59" s="1"/>
      <c r="C59" s="1"/>
      <c r="D59" s="1"/>
      <c r="E59" s="1"/>
      <c r="F59" s="1"/>
      <c r="G59" s="1" t="s">
        <v>50</v>
      </c>
      <c r="H59" s="1"/>
      <c r="I59" s="1"/>
      <c r="J59" s="8"/>
      <c r="K59" s="9">
        <v>1109.8900000000001</v>
      </c>
      <c r="L59" s="8"/>
      <c r="M59" s="9">
        <v>1100</v>
      </c>
      <c r="N59" s="8"/>
      <c r="O59" s="10">
        <v>1200</v>
      </c>
    </row>
    <row r="60" spans="1:16" ht="15" customHeight="1" thickBot="1" x14ac:dyDescent="0.2">
      <c r="A60" s="1"/>
      <c r="B60" s="1"/>
      <c r="C60" s="1"/>
      <c r="D60" s="1"/>
      <c r="E60" s="1"/>
      <c r="F60" s="1" t="s">
        <v>51</v>
      </c>
      <c r="G60" s="1"/>
      <c r="H60" s="1"/>
      <c r="I60" s="1"/>
      <c r="J60" s="8"/>
      <c r="K60" s="22">
        <f>ROUND(SUM(K57:K59),5)</f>
        <v>9453.0400000000009</v>
      </c>
      <c r="L60" s="8"/>
      <c r="M60" s="22">
        <f>ROUND(SUM(M57:M59),5)</f>
        <v>9100</v>
      </c>
      <c r="N60" s="8"/>
      <c r="O60" s="23">
        <f>ROUND(SUM(O57:O59),5)</f>
        <v>9900</v>
      </c>
    </row>
    <row r="61" spans="1:16" ht="15" customHeight="1" x14ac:dyDescent="0.15">
      <c r="A61" s="1"/>
      <c r="B61" s="1"/>
      <c r="C61" s="1"/>
      <c r="D61" s="1"/>
      <c r="E61" s="12" t="s">
        <v>52</v>
      </c>
      <c r="F61" s="12"/>
      <c r="G61" s="12"/>
      <c r="H61" s="12"/>
      <c r="I61" s="12"/>
      <c r="J61" s="13"/>
      <c r="K61" s="20">
        <f>ROUND(K46+K50+K56+K60,5)</f>
        <v>41113.800000000003</v>
      </c>
      <c r="L61" s="13"/>
      <c r="M61" s="20">
        <f>ROUND(M46+M50+M56+M60,5)</f>
        <v>38600</v>
      </c>
      <c r="N61" s="13"/>
      <c r="O61" s="21">
        <f>ROUND(O46+O50+O56+O60,5)</f>
        <v>40950</v>
      </c>
    </row>
    <row r="62" spans="1:16" ht="15" customHeight="1" x14ac:dyDescent="0.15">
      <c r="A62" s="1"/>
      <c r="B62" s="1"/>
      <c r="C62" s="1"/>
      <c r="D62" s="1"/>
      <c r="E62" s="1" t="s">
        <v>53</v>
      </c>
      <c r="F62" s="1"/>
      <c r="G62" s="1"/>
      <c r="H62" s="1"/>
      <c r="I62" s="1"/>
      <c r="J62" s="8"/>
      <c r="K62" s="9"/>
      <c r="L62" s="8"/>
      <c r="M62" s="9"/>
      <c r="N62" s="8"/>
      <c r="O62" s="10"/>
      <c r="P62" s="16" t="s">
        <v>223</v>
      </c>
    </row>
    <row r="63" spans="1:16" ht="15" customHeight="1" x14ac:dyDescent="0.15">
      <c r="A63" s="1"/>
      <c r="B63" s="1"/>
      <c r="C63" s="1"/>
      <c r="D63" s="1"/>
      <c r="E63" s="1"/>
      <c r="F63" s="1" t="s">
        <v>54</v>
      </c>
      <c r="G63" s="1"/>
      <c r="H63" s="1"/>
      <c r="I63" s="1"/>
      <c r="J63" s="8"/>
      <c r="K63" s="9">
        <v>78.75</v>
      </c>
      <c r="L63" s="8"/>
      <c r="M63" s="9">
        <v>100</v>
      </c>
      <c r="N63" s="8"/>
      <c r="O63" s="10">
        <v>100</v>
      </c>
    </row>
    <row r="64" spans="1:16" ht="15" customHeight="1" x14ac:dyDescent="0.15">
      <c r="A64" s="1"/>
      <c r="B64" s="1"/>
      <c r="C64" s="1"/>
      <c r="D64" s="1"/>
      <c r="E64" s="1"/>
      <c r="F64" s="1" t="s">
        <v>55</v>
      </c>
      <c r="G64" s="1"/>
      <c r="H64" s="1"/>
      <c r="I64" s="1"/>
      <c r="J64" s="8"/>
      <c r="K64" s="9">
        <v>0</v>
      </c>
      <c r="L64" s="8"/>
      <c r="M64" s="9">
        <v>200</v>
      </c>
      <c r="N64" s="8"/>
      <c r="O64" s="10">
        <v>200</v>
      </c>
    </row>
    <row r="65" spans="1:16" ht="15" customHeight="1" x14ac:dyDescent="0.15">
      <c r="A65" s="1"/>
      <c r="B65" s="1"/>
      <c r="C65" s="1"/>
      <c r="D65" s="1"/>
      <c r="E65" s="1"/>
      <c r="F65" s="1" t="s">
        <v>56</v>
      </c>
      <c r="G65" s="1"/>
      <c r="H65" s="1"/>
      <c r="I65" s="1"/>
      <c r="J65" s="8"/>
      <c r="K65" s="9">
        <v>555.04999999999995</v>
      </c>
      <c r="L65" s="8"/>
      <c r="M65" s="9">
        <v>400</v>
      </c>
      <c r="N65" s="8"/>
      <c r="O65" s="10">
        <v>500</v>
      </c>
    </row>
    <row r="66" spans="1:16" ht="15" customHeight="1" x14ac:dyDescent="0.15">
      <c r="A66" s="1"/>
      <c r="B66" s="1"/>
      <c r="C66" s="1"/>
      <c r="D66" s="1"/>
      <c r="E66" s="1"/>
      <c r="F66" s="24" t="s">
        <v>187</v>
      </c>
      <c r="G66" s="1"/>
      <c r="H66" s="1"/>
      <c r="I66" s="1"/>
      <c r="J66" s="8"/>
      <c r="K66" s="9">
        <v>1588.45</v>
      </c>
      <c r="L66" s="8"/>
      <c r="M66" s="9">
        <v>3000</v>
      </c>
      <c r="N66" s="8"/>
      <c r="O66" s="10">
        <v>3000</v>
      </c>
      <c r="P66" s="17"/>
    </row>
    <row r="67" spans="1:16" ht="15" customHeight="1" x14ac:dyDescent="0.15">
      <c r="A67" s="1"/>
      <c r="B67" s="1"/>
      <c r="C67" s="1"/>
      <c r="D67" s="1"/>
      <c r="E67" s="1"/>
      <c r="F67" s="1" t="s">
        <v>57</v>
      </c>
      <c r="G67" s="1"/>
      <c r="H67" s="1"/>
      <c r="I67" s="1"/>
      <c r="J67" s="8"/>
      <c r="K67" s="9">
        <v>351.02</v>
      </c>
      <c r="L67" s="8"/>
      <c r="M67" s="9">
        <v>500</v>
      </c>
      <c r="N67" s="8"/>
      <c r="O67" s="10">
        <v>500</v>
      </c>
    </row>
    <row r="68" spans="1:16" ht="15" customHeight="1" x14ac:dyDescent="0.15">
      <c r="A68" s="1"/>
      <c r="B68" s="1"/>
      <c r="C68" s="1"/>
      <c r="D68" s="1"/>
      <c r="E68" s="1"/>
      <c r="F68" s="1" t="s">
        <v>58</v>
      </c>
      <c r="G68" s="1"/>
      <c r="H68" s="1"/>
      <c r="I68" s="1"/>
      <c r="J68" s="8"/>
      <c r="K68" s="9">
        <v>88.38</v>
      </c>
      <c r="L68" s="8"/>
      <c r="M68" s="9">
        <v>200</v>
      </c>
      <c r="N68" s="8"/>
      <c r="O68" s="10">
        <v>200</v>
      </c>
    </row>
    <row r="69" spans="1:16" ht="15" customHeight="1" x14ac:dyDescent="0.15">
      <c r="A69" s="1"/>
      <c r="B69" s="1"/>
      <c r="C69" s="1"/>
      <c r="D69" s="1"/>
      <c r="E69" s="1"/>
      <c r="F69" s="1" t="s">
        <v>59</v>
      </c>
      <c r="G69" s="1"/>
      <c r="H69" s="1"/>
      <c r="I69" s="1"/>
      <c r="J69" s="8"/>
      <c r="K69" s="9"/>
      <c r="L69" s="8"/>
      <c r="M69" s="9"/>
      <c r="N69" s="8"/>
      <c r="O69" s="10"/>
    </row>
    <row r="70" spans="1:16" ht="15" customHeight="1" x14ac:dyDescent="0.15">
      <c r="A70" s="1"/>
      <c r="B70" s="1"/>
      <c r="C70" s="1"/>
      <c r="D70" s="1"/>
      <c r="E70" s="1"/>
      <c r="F70" s="1"/>
      <c r="G70" s="1" t="s">
        <v>62</v>
      </c>
      <c r="H70" s="1"/>
      <c r="I70" s="1"/>
      <c r="J70" s="8"/>
      <c r="K70" s="9">
        <v>0</v>
      </c>
      <c r="L70" s="8"/>
      <c r="M70" s="9">
        <v>200</v>
      </c>
      <c r="N70" s="8"/>
      <c r="O70" s="10">
        <v>0</v>
      </c>
    </row>
    <row r="71" spans="1:16" ht="15" customHeight="1" x14ac:dyDescent="0.15">
      <c r="A71" s="1"/>
      <c r="B71" s="1"/>
      <c r="C71" s="1"/>
      <c r="D71" s="1"/>
      <c r="E71" s="1"/>
      <c r="F71" s="1"/>
      <c r="G71" s="1" t="s">
        <v>60</v>
      </c>
      <c r="H71" s="1"/>
      <c r="I71" s="1"/>
      <c r="J71" s="8"/>
      <c r="K71" s="9">
        <v>1523.53</v>
      </c>
      <c r="L71" s="8"/>
      <c r="M71" s="9">
        <v>2000</v>
      </c>
      <c r="N71" s="8"/>
      <c r="O71" s="10">
        <v>200</v>
      </c>
    </row>
    <row r="72" spans="1:16" ht="15" customHeight="1" thickBot="1" x14ac:dyDescent="0.2">
      <c r="A72" s="1"/>
      <c r="B72" s="1"/>
      <c r="C72" s="1"/>
      <c r="D72" s="1"/>
      <c r="E72" s="1"/>
      <c r="F72" s="1"/>
      <c r="G72" s="1" t="s">
        <v>61</v>
      </c>
      <c r="H72" s="1"/>
      <c r="I72" s="1"/>
      <c r="J72" s="8"/>
      <c r="K72" s="18">
        <v>42.93</v>
      </c>
      <c r="L72" s="8"/>
      <c r="M72" s="18">
        <v>500</v>
      </c>
      <c r="N72" s="8"/>
      <c r="O72" s="19">
        <v>500</v>
      </c>
    </row>
    <row r="73" spans="1:16" ht="15" customHeight="1" x14ac:dyDescent="0.15">
      <c r="A73" s="1"/>
      <c r="B73" s="1"/>
      <c r="C73" s="1"/>
      <c r="D73" s="1"/>
      <c r="E73" s="1"/>
      <c r="F73" s="1" t="s">
        <v>63</v>
      </c>
      <c r="G73" s="1"/>
      <c r="H73" s="1"/>
      <c r="I73" s="1"/>
      <c r="J73" s="8"/>
      <c r="K73" s="9">
        <f>ROUND(SUM(K69:K72),5)</f>
        <v>1566.46</v>
      </c>
      <c r="L73" s="8"/>
      <c r="M73" s="9">
        <f>ROUND(SUM(M69:M72),5)</f>
        <v>2700</v>
      </c>
      <c r="N73" s="8"/>
      <c r="O73" s="10">
        <f>ROUND(SUM(O69:O72),5)</f>
        <v>700</v>
      </c>
    </row>
    <row r="74" spans="1:16" ht="15" customHeight="1" x14ac:dyDescent="0.15">
      <c r="A74" s="1"/>
      <c r="B74" s="1"/>
      <c r="C74" s="1"/>
      <c r="D74" s="1"/>
      <c r="E74" s="1"/>
      <c r="F74" s="1" t="s">
        <v>23</v>
      </c>
      <c r="G74" s="1"/>
      <c r="H74" s="1"/>
      <c r="I74" s="1"/>
      <c r="J74" s="8"/>
      <c r="K74" s="9">
        <v>59.99</v>
      </c>
      <c r="L74" s="8"/>
      <c r="M74" s="9">
        <v>200</v>
      </c>
      <c r="N74" s="8"/>
      <c r="O74" s="10">
        <v>200</v>
      </c>
    </row>
    <row r="75" spans="1:16" ht="15" customHeight="1" x14ac:dyDescent="0.15">
      <c r="A75" s="1"/>
      <c r="B75" s="1"/>
      <c r="C75" s="1"/>
      <c r="D75" s="1"/>
      <c r="E75" s="1"/>
      <c r="F75" s="1" t="s">
        <v>64</v>
      </c>
      <c r="G75" s="1"/>
      <c r="H75" s="1"/>
      <c r="I75" s="1"/>
      <c r="J75" s="8"/>
      <c r="K75" s="9">
        <v>129.25</v>
      </c>
      <c r="L75" s="8"/>
      <c r="M75" s="9">
        <v>100</v>
      </c>
      <c r="N75" s="8"/>
      <c r="O75" s="10">
        <v>150</v>
      </c>
    </row>
    <row r="76" spans="1:16" ht="15" customHeight="1" x14ac:dyDescent="0.15">
      <c r="A76" s="1"/>
      <c r="B76" s="1"/>
      <c r="C76" s="1"/>
      <c r="D76" s="1"/>
      <c r="E76" s="1"/>
      <c r="F76" s="1" t="s">
        <v>65</v>
      </c>
      <c r="G76" s="1"/>
      <c r="H76" s="1"/>
      <c r="I76" s="1"/>
      <c r="J76" s="8"/>
      <c r="K76" s="9">
        <v>259.89</v>
      </c>
      <c r="L76" s="8"/>
      <c r="M76" s="9">
        <v>500</v>
      </c>
      <c r="N76" s="8"/>
      <c r="O76" s="10">
        <v>500</v>
      </c>
    </row>
    <row r="77" spans="1:16" ht="15" customHeight="1" thickBot="1" x14ac:dyDescent="0.2">
      <c r="A77" s="1"/>
      <c r="B77" s="1"/>
      <c r="C77" s="1"/>
      <c r="D77" s="1"/>
      <c r="E77" s="1"/>
      <c r="F77" s="1" t="s">
        <v>66</v>
      </c>
      <c r="G77" s="1"/>
      <c r="H77" s="1"/>
      <c r="I77" s="1"/>
      <c r="J77" s="8"/>
      <c r="K77" s="18">
        <v>549.63</v>
      </c>
      <c r="L77" s="8"/>
      <c r="M77" s="18">
        <v>1000</v>
      </c>
      <c r="N77" s="8"/>
      <c r="O77" s="19">
        <v>1000</v>
      </c>
    </row>
    <row r="78" spans="1:16" ht="15" customHeight="1" x14ac:dyDescent="0.15">
      <c r="A78" s="1"/>
      <c r="B78" s="1"/>
      <c r="C78" s="1"/>
      <c r="D78" s="1"/>
      <c r="E78" s="12" t="s">
        <v>67</v>
      </c>
      <c r="F78" s="12"/>
      <c r="G78" s="12"/>
      <c r="H78" s="12"/>
      <c r="I78" s="12"/>
      <c r="J78" s="13"/>
      <c r="K78" s="20">
        <f>ROUND(SUM(K62:K68)+SUM(K73:K77),5)</f>
        <v>5226.87</v>
      </c>
      <c r="L78" s="13"/>
      <c r="M78" s="20">
        <f>ROUND(SUM(M62:M68)+SUM(M73:M77),5)</f>
        <v>8900</v>
      </c>
      <c r="N78" s="13"/>
      <c r="O78" s="21">
        <f>ROUND(SUM(O62:O68)+SUM(O73:O77),5)</f>
        <v>7050</v>
      </c>
    </row>
    <row r="79" spans="1:16" ht="15" customHeight="1" x14ac:dyDescent="0.15">
      <c r="A79" s="1"/>
      <c r="B79" s="1"/>
      <c r="C79" s="1"/>
      <c r="D79" s="1"/>
      <c r="E79" s="1" t="s">
        <v>68</v>
      </c>
      <c r="F79" s="1"/>
      <c r="G79" s="1"/>
      <c r="H79" s="1"/>
      <c r="I79" s="1"/>
      <c r="J79" s="8"/>
      <c r="K79" s="9"/>
      <c r="L79" s="8"/>
      <c r="M79" s="9"/>
      <c r="N79" s="8"/>
      <c r="O79" s="10"/>
      <c r="P79" s="16" t="s">
        <v>230</v>
      </c>
    </row>
    <row r="80" spans="1:16" ht="15" customHeight="1" x14ac:dyDescent="0.15">
      <c r="A80" s="1"/>
      <c r="B80" s="1"/>
      <c r="C80" s="1"/>
      <c r="D80" s="1"/>
      <c r="E80" s="1"/>
      <c r="F80" s="1" t="s">
        <v>69</v>
      </c>
      <c r="G80" s="1"/>
      <c r="H80" s="1"/>
      <c r="I80" s="1"/>
      <c r="J80" s="8"/>
      <c r="K80" s="9"/>
      <c r="L80" s="8"/>
      <c r="M80" s="9"/>
      <c r="N80" s="8"/>
      <c r="O80" s="10"/>
    </row>
    <row r="81" spans="1:15" ht="15" customHeight="1" x14ac:dyDescent="0.15">
      <c r="A81" s="1"/>
      <c r="B81" s="1"/>
      <c r="C81" s="1"/>
      <c r="D81" s="1"/>
      <c r="E81" s="1"/>
      <c r="F81" s="1"/>
      <c r="G81" s="1" t="s">
        <v>254</v>
      </c>
      <c r="H81" s="1"/>
      <c r="I81" s="1"/>
      <c r="J81" s="8"/>
      <c r="K81" s="9">
        <v>1228.95</v>
      </c>
      <c r="L81" s="8"/>
      <c r="M81" s="9">
        <v>1700</v>
      </c>
      <c r="N81" s="8"/>
      <c r="O81" s="10">
        <v>2080</v>
      </c>
    </row>
    <row r="82" spans="1:15" ht="15" customHeight="1" x14ac:dyDescent="0.15">
      <c r="A82" s="1"/>
      <c r="B82" s="1"/>
      <c r="C82" s="1"/>
      <c r="D82" s="1"/>
      <c r="E82" s="1"/>
      <c r="F82" s="1"/>
      <c r="G82" s="1" t="s">
        <v>71</v>
      </c>
      <c r="H82" s="1"/>
      <c r="I82" s="1"/>
      <c r="J82" s="8"/>
      <c r="K82" s="9">
        <v>3336.17</v>
      </c>
      <c r="L82" s="8"/>
      <c r="M82" s="9">
        <v>2500</v>
      </c>
      <c r="N82" s="8"/>
      <c r="O82" s="10">
        <v>3500</v>
      </c>
    </row>
    <row r="83" spans="1:15" ht="15" customHeight="1" thickBot="1" x14ac:dyDescent="0.2">
      <c r="A83" s="1"/>
      <c r="B83" s="1"/>
      <c r="C83" s="1"/>
      <c r="D83" s="1"/>
      <c r="E83" s="1"/>
      <c r="F83" s="1"/>
      <c r="G83" s="1" t="s">
        <v>255</v>
      </c>
      <c r="H83" s="1"/>
      <c r="I83" s="1"/>
      <c r="J83" s="8"/>
      <c r="K83" s="18">
        <v>639.99</v>
      </c>
      <c r="L83" s="8"/>
      <c r="M83" s="18">
        <v>1500</v>
      </c>
      <c r="N83" s="8"/>
      <c r="O83" s="19">
        <v>500</v>
      </c>
    </row>
    <row r="84" spans="1:15" ht="15" customHeight="1" x14ac:dyDescent="0.15">
      <c r="A84" s="1"/>
      <c r="B84" s="1"/>
      <c r="C84" s="1"/>
      <c r="D84" s="1"/>
      <c r="E84" s="1"/>
      <c r="F84" s="1" t="s">
        <v>72</v>
      </c>
      <c r="G84" s="1"/>
      <c r="H84" s="1"/>
      <c r="I84" s="1"/>
      <c r="J84" s="8"/>
      <c r="K84" s="9">
        <f>ROUND(SUM(K80:K83),5)</f>
        <v>5205.1099999999997</v>
      </c>
      <c r="L84" s="8"/>
      <c r="M84" s="9">
        <f>ROUND(SUM(M80:M83),5)</f>
        <v>5700</v>
      </c>
      <c r="N84" s="8"/>
      <c r="O84" s="10">
        <f>ROUND(SUM(O80:O83),5)</f>
        <v>6080</v>
      </c>
    </row>
    <row r="85" spans="1:15" ht="15" customHeight="1" x14ac:dyDescent="0.15">
      <c r="A85" s="1"/>
      <c r="B85" s="1"/>
      <c r="C85" s="1"/>
      <c r="D85" s="1"/>
      <c r="E85" s="1"/>
      <c r="F85" s="1" t="s">
        <v>73</v>
      </c>
      <c r="G85" s="1"/>
      <c r="H85" s="1"/>
      <c r="I85" s="1"/>
      <c r="J85" s="8"/>
      <c r="K85" s="9"/>
      <c r="L85" s="8"/>
      <c r="M85" s="9"/>
      <c r="N85" s="8"/>
      <c r="O85" s="10"/>
    </row>
    <row r="86" spans="1:15" ht="15" customHeight="1" thickBot="1" x14ac:dyDescent="0.2">
      <c r="A86" s="1"/>
      <c r="B86" s="1"/>
      <c r="C86" s="1"/>
      <c r="D86" s="1"/>
      <c r="E86" s="1"/>
      <c r="F86" s="1"/>
      <c r="G86" s="1" t="s">
        <v>70</v>
      </c>
      <c r="H86" s="1"/>
      <c r="I86" s="1"/>
      <c r="J86" s="8"/>
      <c r="K86" s="18">
        <v>104.83</v>
      </c>
      <c r="L86" s="8"/>
      <c r="M86" s="18">
        <v>1500</v>
      </c>
      <c r="N86" s="8"/>
      <c r="O86" s="19">
        <v>500</v>
      </c>
    </row>
    <row r="87" spans="1:15" ht="15" customHeight="1" x14ac:dyDescent="0.15">
      <c r="A87" s="1"/>
      <c r="B87" s="1"/>
      <c r="C87" s="1"/>
      <c r="D87" s="1"/>
      <c r="E87" s="1"/>
      <c r="F87" s="1" t="s">
        <v>74</v>
      </c>
      <c r="G87" s="1"/>
      <c r="H87" s="1"/>
      <c r="I87" s="1"/>
      <c r="J87" s="8"/>
      <c r="K87" s="9">
        <f>ROUND(SUM(K85:K86),5)</f>
        <v>104.83</v>
      </c>
      <c r="L87" s="8"/>
      <c r="M87" s="9">
        <f>ROUND(SUM(M85:M86),5)</f>
        <v>1500</v>
      </c>
      <c r="N87" s="8"/>
      <c r="O87" s="10">
        <f>ROUND(SUM(O85:O86),5)</f>
        <v>500</v>
      </c>
    </row>
    <row r="88" spans="1:15" ht="15" customHeight="1" x14ac:dyDescent="0.15">
      <c r="A88" s="1"/>
      <c r="B88" s="1"/>
      <c r="C88" s="1"/>
      <c r="D88" s="1"/>
      <c r="E88" s="1"/>
      <c r="F88" s="1" t="s">
        <v>75</v>
      </c>
      <c r="G88" s="1"/>
      <c r="H88" s="1"/>
      <c r="I88" s="1"/>
      <c r="J88" s="8"/>
      <c r="K88" s="9"/>
      <c r="L88" s="8"/>
      <c r="M88" s="9"/>
      <c r="N88" s="8"/>
      <c r="O88" s="10"/>
    </row>
    <row r="89" spans="1:15" ht="15" customHeight="1" thickBot="1" x14ac:dyDescent="0.2">
      <c r="A89" s="1"/>
      <c r="B89" s="1"/>
      <c r="C89" s="1"/>
      <c r="D89" s="1"/>
      <c r="E89" s="1"/>
      <c r="F89" s="1"/>
      <c r="G89" s="1" t="s">
        <v>256</v>
      </c>
      <c r="H89" s="1"/>
      <c r="I89" s="1"/>
      <c r="J89" s="8"/>
      <c r="K89" s="18">
        <v>109.98</v>
      </c>
      <c r="L89" s="8"/>
      <c r="M89" s="18">
        <v>400</v>
      </c>
      <c r="N89" s="8"/>
      <c r="O89" s="19">
        <v>800</v>
      </c>
    </row>
    <row r="90" spans="1:15" ht="15" customHeight="1" x14ac:dyDescent="0.15">
      <c r="A90" s="1"/>
      <c r="B90" s="1"/>
      <c r="C90" s="1"/>
      <c r="D90" s="1"/>
      <c r="E90" s="1"/>
      <c r="F90" s="1" t="s">
        <v>76</v>
      </c>
      <c r="G90" s="1"/>
      <c r="H90" s="1"/>
      <c r="I90" s="1"/>
      <c r="J90" s="8"/>
      <c r="K90" s="9">
        <f>ROUND(SUM(K88:K89),5)</f>
        <v>109.98</v>
      </c>
      <c r="L90" s="8"/>
      <c r="M90" s="9">
        <f>ROUND(SUM(M88:M89),5)</f>
        <v>400</v>
      </c>
      <c r="N90" s="8"/>
      <c r="O90" s="10">
        <f>ROUND(SUM(O88:O89),5)</f>
        <v>800</v>
      </c>
    </row>
    <row r="91" spans="1:15" ht="15" customHeight="1" x14ac:dyDescent="0.15">
      <c r="A91" s="1"/>
      <c r="B91" s="1"/>
      <c r="C91" s="1"/>
      <c r="D91" s="1"/>
      <c r="E91" s="1"/>
      <c r="F91" s="1" t="s">
        <v>77</v>
      </c>
      <c r="G91" s="1"/>
      <c r="H91" s="1"/>
      <c r="I91" s="1"/>
      <c r="J91" s="8"/>
      <c r="K91" s="9"/>
      <c r="L91" s="8"/>
      <c r="M91" s="9"/>
      <c r="N91" s="8"/>
      <c r="O91" s="10"/>
    </row>
    <row r="92" spans="1:15" ht="15" customHeight="1" thickBot="1" x14ac:dyDescent="0.2">
      <c r="A92" s="1"/>
      <c r="B92" s="1"/>
      <c r="C92" s="1"/>
      <c r="D92" s="1"/>
      <c r="E92" s="1"/>
      <c r="F92" s="1"/>
      <c r="G92" s="1" t="s">
        <v>70</v>
      </c>
      <c r="H92" s="1"/>
      <c r="I92" s="1"/>
      <c r="J92" s="8"/>
      <c r="K92" s="18">
        <v>0</v>
      </c>
      <c r="L92" s="8"/>
      <c r="M92" s="18">
        <v>100</v>
      </c>
      <c r="N92" s="8"/>
      <c r="O92" s="19">
        <v>100</v>
      </c>
    </row>
    <row r="93" spans="1:15" ht="15" customHeight="1" x14ac:dyDescent="0.15">
      <c r="A93" s="1"/>
      <c r="B93" s="1"/>
      <c r="C93" s="1"/>
      <c r="D93" s="1"/>
      <c r="E93" s="1"/>
      <c r="F93" s="1" t="s">
        <v>78</v>
      </c>
      <c r="G93" s="1"/>
      <c r="H93" s="1"/>
      <c r="I93" s="1"/>
      <c r="J93" s="8"/>
      <c r="K93" s="9">
        <f>ROUND(SUM(K91:K92),5)</f>
        <v>0</v>
      </c>
      <c r="L93" s="8"/>
      <c r="M93" s="9">
        <f>ROUND(SUM(M91:M92),5)</f>
        <v>100</v>
      </c>
      <c r="N93" s="8"/>
      <c r="O93" s="10">
        <f>ROUND(SUM(O91:O92),5)</f>
        <v>100</v>
      </c>
    </row>
    <row r="94" spans="1:15" ht="15" customHeight="1" x14ac:dyDescent="0.15">
      <c r="A94" s="1"/>
      <c r="B94" s="1"/>
      <c r="C94" s="1"/>
      <c r="D94" s="1"/>
      <c r="E94" s="1"/>
      <c r="F94" s="1" t="s">
        <v>79</v>
      </c>
      <c r="G94" s="1"/>
      <c r="H94" s="1"/>
      <c r="I94" s="1"/>
      <c r="J94" s="8"/>
      <c r="K94" s="9"/>
      <c r="L94" s="8"/>
      <c r="M94" s="9"/>
      <c r="N94" s="8"/>
      <c r="O94" s="10"/>
    </row>
    <row r="95" spans="1:15" ht="15" customHeight="1" x14ac:dyDescent="0.15">
      <c r="A95" s="1"/>
      <c r="B95" s="1"/>
      <c r="C95" s="1"/>
      <c r="D95" s="1"/>
      <c r="E95" s="1"/>
      <c r="F95" s="1"/>
      <c r="G95" s="1" t="s">
        <v>70</v>
      </c>
      <c r="H95" s="1"/>
      <c r="I95" s="1"/>
      <c r="J95" s="8"/>
      <c r="K95" s="9"/>
      <c r="L95" s="8"/>
      <c r="M95" s="9"/>
      <c r="N95" s="8"/>
      <c r="O95" s="10"/>
    </row>
    <row r="96" spans="1:15" ht="15" customHeight="1" x14ac:dyDescent="0.15">
      <c r="A96" s="1"/>
      <c r="B96" s="1"/>
      <c r="C96" s="1"/>
      <c r="D96" s="1"/>
      <c r="E96" s="1"/>
      <c r="F96" s="1"/>
      <c r="G96" s="1"/>
      <c r="H96" s="1" t="s">
        <v>80</v>
      </c>
      <c r="I96" s="1"/>
      <c r="J96" s="8"/>
      <c r="K96" s="9">
        <v>771.99</v>
      </c>
      <c r="L96" s="8"/>
      <c r="M96" s="9">
        <v>1200</v>
      </c>
      <c r="N96" s="8"/>
      <c r="O96" s="10">
        <v>1400</v>
      </c>
    </row>
    <row r="97" spans="1:16" ht="15" customHeight="1" thickBot="1" x14ac:dyDescent="0.2">
      <c r="A97" s="1"/>
      <c r="B97" s="1"/>
      <c r="C97" s="1"/>
      <c r="D97" s="1"/>
      <c r="E97" s="1"/>
      <c r="F97" s="1"/>
      <c r="G97" s="1"/>
      <c r="H97" s="1" t="s">
        <v>245</v>
      </c>
      <c r="I97" s="1"/>
      <c r="J97" s="8"/>
      <c r="K97" s="9">
        <v>22.56</v>
      </c>
      <c r="L97" s="8"/>
      <c r="M97" s="40">
        <v>0</v>
      </c>
      <c r="N97" s="8"/>
      <c r="O97" s="11">
        <v>0</v>
      </c>
    </row>
    <row r="98" spans="1:16" ht="15" customHeight="1" thickBot="1" x14ac:dyDescent="0.2">
      <c r="A98" s="1"/>
      <c r="B98" s="1"/>
      <c r="C98" s="1"/>
      <c r="D98" s="1"/>
      <c r="E98" s="1"/>
      <c r="F98" s="1"/>
      <c r="G98" s="1" t="s">
        <v>81</v>
      </c>
      <c r="H98" s="1"/>
      <c r="I98" s="1"/>
      <c r="J98" s="8"/>
      <c r="K98" s="25">
        <f>ROUND(SUM(K95:K97),5)</f>
        <v>794.55</v>
      </c>
      <c r="L98" s="8"/>
      <c r="M98" s="25">
        <f>ROUND(SUM(M95:M97),5)</f>
        <v>1200</v>
      </c>
      <c r="N98" s="8"/>
      <c r="O98" s="26">
        <f>ROUND(SUM(O95:O97),5)</f>
        <v>1400</v>
      </c>
    </row>
    <row r="99" spans="1:16" ht="15" customHeight="1" thickBot="1" x14ac:dyDescent="0.2">
      <c r="A99" s="1"/>
      <c r="B99" s="1"/>
      <c r="C99" s="1"/>
      <c r="D99" s="1"/>
      <c r="E99" s="1"/>
      <c r="F99" s="1" t="s">
        <v>82</v>
      </c>
      <c r="G99" s="1"/>
      <c r="H99" s="1"/>
      <c r="I99" s="1"/>
      <c r="J99" s="8"/>
      <c r="K99" s="22">
        <f>ROUND(K98,5)</f>
        <v>794.55</v>
      </c>
      <c r="L99" s="8"/>
      <c r="M99" s="22">
        <f>ROUND(M98,5)</f>
        <v>1200</v>
      </c>
      <c r="N99" s="8"/>
      <c r="O99" s="23">
        <f>ROUND(O98,5)</f>
        <v>1400</v>
      </c>
    </row>
    <row r="100" spans="1:16" ht="15" customHeight="1" x14ac:dyDescent="0.15">
      <c r="A100" s="1"/>
      <c r="B100" s="1"/>
      <c r="C100" s="1"/>
      <c r="D100" s="1"/>
      <c r="E100" s="12" t="s">
        <v>83</v>
      </c>
      <c r="F100" s="12"/>
      <c r="G100" s="12"/>
      <c r="H100" s="12"/>
      <c r="I100" s="12"/>
      <c r="J100" s="13"/>
      <c r="K100" s="20">
        <f>ROUND(K79+K84+K87+K90+K93+K99,5)</f>
        <v>6214.47</v>
      </c>
      <c r="L100" s="13"/>
      <c r="M100" s="20">
        <f>ROUND(M79+M84+M87+M90+M93+M99,5)</f>
        <v>8900</v>
      </c>
      <c r="N100" s="13"/>
      <c r="O100" s="21">
        <f>ROUND(O79+O84+O87+O90+O93+O99,5)</f>
        <v>8880</v>
      </c>
    </row>
    <row r="101" spans="1:16" ht="15" customHeight="1" x14ac:dyDescent="0.15">
      <c r="A101" s="1"/>
      <c r="B101" s="1"/>
      <c r="C101" s="1"/>
      <c r="D101" s="1"/>
      <c r="E101" s="1" t="s">
        <v>84</v>
      </c>
      <c r="F101" s="1"/>
      <c r="G101" s="1"/>
      <c r="H101" s="1"/>
      <c r="I101" s="1"/>
      <c r="J101" s="8"/>
      <c r="K101" s="9"/>
      <c r="L101" s="8"/>
      <c r="M101" s="9"/>
      <c r="N101" s="8"/>
      <c r="O101" s="10"/>
      <c r="P101" s="16" t="s">
        <v>232</v>
      </c>
    </row>
    <row r="102" spans="1:16" ht="15" customHeight="1" x14ac:dyDescent="0.15">
      <c r="A102" s="1"/>
      <c r="B102" s="1"/>
      <c r="C102" s="1"/>
      <c r="D102" s="1"/>
      <c r="E102" s="1"/>
      <c r="F102" s="1" t="s">
        <v>85</v>
      </c>
      <c r="G102" s="1"/>
      <c r="H102" s="1"/>
      <c r="I102" s="1"/>
      <c r="J102" s="8"/>
      <c r="K102" s="9"/>
      <c r="L102" s="8"/>
      <c r="M102" s="9"/>
      <c r="N102" s="8"/>
      <c r="O102" s="10"/>
    </row>
    <row r="103" spans="1:16" ht="15" customHeight="1" x14ac:dyDescent="0.15">
      <c r="A103" s="1"/>
      <c r="B103" s="1"/>
      <c r="C103" s="1"/>
      <c r="D103" s="1"/>
      <c r="E103" s="1"/>
      <c r="F103" s="1"/>
      <c r="G103" s="1" t="s">
        <v>86</v>
      </c>
      <c r="H103" s="1"/>
      <c r="I103" s="1"/>
      <c r="J103" s="8"/>
      <c r="K103" s="9"/>
      <c r="L103" s="8"/>
      <c r="M103" s="9"/>
      <c r="N103" s="8"/>
      <c r="O103" s="10"/>
    </row>
    <row r="104" spans="1:16" ht="15" customHeight="1" x14ac:dyDescent="0.15">
      <c r="A104" s="1"/>
      <c r="B104" s="1"/>
      <c r="C104" s="1"/>
      <c r="D104" s="1"/>
      <c r="E104" s="1"/>
      <c r="F104" s="1"/>
      <c r="G104" s="1"/>
      <c r="H104" s="1" t="s">
        <v>87</v>
      </c>
      <c r="I104" s="1"/>
      <c r="J104" s="8"/>
      <c r="K104" s="9"/>
      <c r="L104" s="8"/>
      <c r="M104" s="9"/>
      <c r="N104" s="8"/>
      <c r="O104" s="10"/>
    </row>
    <row r="105" spans="1:16" ht="15" customHeight="1" x14ac:dyDescent="0.15">
      <c r="A105" s="1"/>
      <c r="B105" s="1"/>
      <c r="C105" s="1"/>
      <c r="D105" s="1"/>
      <c r="E105" s="1"/>
      <c r="F105" s="1"/>
      <c r="G105" s="1"/>
      <c r="H105" s="1"/>
      <c r="I105" s="1" t="s">
        <v>88</v>
      </c>
      <c r="J105" s="8"/>
      <c r="K105" s="9">
        <v>6360</v>
      </c>
      <c r="L105" s="8"/>
      <c r="M105" s="9">
        <v>6360</v>
      </c>
      <c r="N105" s="8"/>
      <c r="O105" s="10">
        <v>6583</v>
      </c>
      <c r="P105" s="2" t="s">
        <v>277</v>
      </c>
    </row>
    <row r="106" spans="1:16" ht="15" customHeight="1" x14ac:dyDescent="0.15">
      <c r="A106" s="1"/>
      <c r="B106" s="1"/>
      <c r="C106" s="1"/>
      <c r="D106" s="1"/>
      <c r="E106" s="1"/>
      <c r="F106" s="1"/>
      <c r="G106" s="1"/>
      <c r="H106" s="1"/>
      <c r="I106" s="1" t="s">
        <v>246</v>
      </c>
      <c r="J106" s="8"/>
      <c r="K106" s="9">
        <v>36000</v>
      </c>
      <c r="L106" s="8"/>
      <c r="M106" s="9">
        <v>36000</v>
      </c>
      <c r="N106" s="8"/>
      <c r="O106" s="10">
        <v>37260</v>
      </c>
      <c r="P106" s="2" t="s">
        <v>277</v>
      </c>
    </row>
    <row r="107" spans="1:16" ht="15" customHeight="1" x14ac:dyDescent="0.15">
      <c r="A107" s="1"/>
      <c r="B107" s="1"/>
      <c r="C107" s="1"/>
      <c r="D107" s="1"/>
      <c r="E107" s="1"/>
      <c r="F107" s="1"/>
      <c r="G107" s="1"/>
      <c r="H107" s="1"/>
      <c r="I107" s="1" t="s">
        <v>170</v>
      </c>
      <c r="J107" s="8"/>
      <c r="K107" s="9">
        <v>6999.96</v>
      </c>
      <c r="L107" s="8"/>
      <c r="M107" s="9">
        <v>7000</v>
      </c>
      <c r="N107" s="8"/>
      <c r="O107" s="10">
        <v>7245</v>
      </c>
      <c r="P107" s="2" t="s">
        <v>277</v>
      </c>
    </row>
    <row r="108" spans="1:16" ht="15" customHeight="1" thickBot="1" x14ac:dyDescent="0.2">
      <c r="A108" s="1"/>
      <c r="B108" s="1"/>
      <c r="C108" s="1"/>
      <c r="D108" s="1"/>
      <c r="E108" s="1"/>
      <c r="F108" s="1"/>
      <c r="G108" s="1"/>
      <c r="H108" s="1"/>
      <c r="I108" s="1" t="s">
        <v>171</v>
      </c>
      <c r="J108" s="8"/>
      <c r="K108" s="9">
        <v>31799.040000000001</v>
      </c>
      <c r="L108" s="8"/>
      <c r="M108" s="9">
        <f>ROUND((29435+0.03*78795),0)</f>
        <v>31799</v>
      </c>
      <c r="N108" s="8"/>
      <c r="O108" s="10">
        <v>32912</v>
      </c>
      <c r="P108" s="2" t="s">
        <v>277</v>
      </c>
    </row>
    <row r="109" spans="1:16" ht="15" customHeight="1" thickBot="1" x14ac:dyDescent="0.2">
      <c r="A109" s="1"/>
      <c r="B109" s="1"/>
      <c r="C109" s="1"/>
      <c r="D109" s="1"/>
      <c r="E109" s="1"/>
      <c r="F109" s="1"/>
      <c r="G109" s="1"/>
      <c r="H109" s="1" t="s">
        <v>89</v>
      </c>
      <c r="I109" s="1"/>
      <c r="J109" s="8"/>
      <c r="K109" s="22">
        <f>ROUND(SUM(K104:K108),5)</f>
        <v>81159</v>
      </c>
      <c r="L109" s="8"/>
      <c r="M109" s="22">
        <f>ROUND(SUM(M104:M108),5)</f>
        <v>81159</v>
      </c>
      <c r="N109" s="8"/>
      <c r="O109" s="23">
        <f>ROUND(SUM(O104:O108),5)</f>
        <v>84000</v>
      </c>
      <c r="P109" s="17"/>
    </row>
    <row r="110" spans="1:16" ht="15" customHeight="1" x14ac:dyDescent="0.15">
      <c r="A110" s="1"/>
      <c r="B110" s="1"/>
      <c r="C110" s="1"/>
      <c r="D110" s="1"/>
      <c r="E110" s="1"/>
      <c r="F110" s="1"/>
      <c r="G110" s="1" t="s">
        <v>90</v>
      </c>
      <c r="H110" s="1"/>
      <c r="I110" s="1"/>
      <c r="J110" s="8"/>
      <c r="K110" s="9">
        <f>ROUND(K103+K109,5)</f>
        <v>81159</v>
      </c>
      <c r="L110" s="8"/>
      <c r="M110" s="9">
        <f>ROUND(M103+M109,5)</f>
        <v>81159</v>
      </c>
      <c r="N110" s="8"/>
      <c r="O110" s="10">
        <f>ROUND(O103+O109,5)</f>
        <v>84000</v>
      </c>
    </row>
    <row r="111" spans="1:16" ht="15" customHeight="1" x14ac:dyDescent="0.15">
      <c r="A111" s="1"/>
      <c r="B111" s="1"/>
      <c r="C111" s="1"/>
      <c r="D111" s="1"/>
      <c r="E111" s="1"/>
      <c r="F111" s="1"/>
      <c r="G111" s="27" t="s">
        <v>185</v>
      </c>
      <c r="H111" s="27"/>
      <c r="I111" s="27"/>
      <c r="J111" s="8"/>
      <c r="K111" s="9"/>
      <c r="L111" s="8"/>
      <c r="M111" s="9"/>
      <c r="N111" s="8"/>
      <c r="O111" s="10"/>
    </row>
    <row r="112" spans="1:16" ht="15" customHeight="1" x14ac:dyDescent="0.15">
      <c r="A112" s="1"/>
      <c r="B112" s="1"/>
      <c r="C112" s="1"/>
      <c r="D112" s="1"/>
      <c r="E112" s="1"/>
      <c r="F112" s="1"/>
      <c r="G112" s="27"/>
      <c r="H112" s="27" t="s">
        <v>177</v>
      </c>
      <c r="I112" s="27"/>
      <c r="J112" s="8"/>
      <c r="K112" s="9"/>
      <c r="L112" s="8"/>
      <c r="M112" s="9"/>
      <c r="N112" s="8"/>
      <c r="O112" s="10"/>
    </row>
    <row r="113" spans="1:19" ht="15" customHeight="1" x14ac:dyDescent="0.15">
      <c r="A113" s="1"/>
      <c r="B113" s="1"/>
      <c r="C113" s="1"/>
      <c r="D113" s="1"/>
      <c r="E113" s="1"/>
      <c r="F113" s="1"/>
      <c r="G113" s="27"/>
      <c r="H113" s="27"/>
      <c r="I113" s="27" t="s">
        <v>178</v>
      </c>
      <c r="J113" s="8"/>
      <c r="K113" s="9">
        <v>2448</v>
      </c>
      <c r="L113" s="8"/>
      <c r="M113" s="9">
        <v>2448</v>
      </c>
      <c r="N113" s="8"/>
      <c r="O113" s="10">
        <v>2522</v>
      </c>
      <c r="P113" s="2" t="s">
        <v>261</v>
      </c>
    </row>
    <row r="114" spans="1:19" ht="15" customHeight="1" x14ac:dyDescent="0.15">
      <c r="A114" s="1"/>
      <c r="B114" s="1"/>
      <c r="C114" s="1"/>
      <c r="D114" s="1"/>
      <c r="E114" s="1"/>
      <c r="F114" s="1"/>
      <c r="G114" s="27"/>
      <c r="H114" s="27"/>
      <c r="I114" s="27" t="s">
        <v>179</v>
      </c>
      <c r="J114" s="8"/>
      <c r="K114" s="9">
        <v>28500</v>
      </c>
      <c r="L114" s="8"/>
      <c r="M114" s="9">
        <v>21600</v>
      </c>
      <c r="N114" s="8"/>
      <c r="O114" s="10">
        <v>22248</v>
      </c>
      <c r="P114" s="2" t="s">
        <v>261</v>
      </c>
    </row>
    <row r="115" spans="1:19" ht="15" customHeight="1" x14ac:dyDescent="0.15">
      <c r="A115" s="1"/>
      <c r="B115" s="1"/>
      <c r="C115" s="1"/>
      <c r="D115" s="1"/>
      <c r="E115" s="1"/>
      <c r="F115" s="1"/>
      <c r="G115" s="27"/>
      <c r="H115" s="27"/>
      <c r="I115" s="27" t="s">
        <v>180</v>
      </c>
      <c r="J115" s="8"/>
      <c r="K115" s="9">
        <v>2978.67</v>
      </c>
      <c r="L115" s="8"/>
      <c r="M115" s="9">
        <v>3636</v>
      </c>
      <c r="N115" s="8"/>
      <c r="O115" s="10">
        <v>3746</v>
      </c>
      <c r="P115" s="2" t="s">
        <v>261</v>
      </c>
    </row>
    <row r="116" spans="1:19" ht="15" customHeight="1" x14ac:dyDescent="0.15">
      <c r="A116" s="1"/>
      <c r="B116" s="1"/>
      <c r="C116" s="1"/>
      <c r="D116" s="1"/>
      <c r="E116" s="1"/>
      <c r="F116" s="1"/>
      <c r="G116" s="27"/>
      <c r="H116" s="27"/>
      <c r="I116" s="27" t="s">
        <v>181</v>
      </c>
      <c r="J116" s="8"/>
      <c r="K116" s="9">
        <v>1224</v>
      </c>
      <c r="L116" s="8"/>
      <c r="M116" s="9">
        <v>1224</v>
      </c>
      <c r="N116" s="8"/>
      <c r="O116" s="10">
        <v>1261</v>
      </c>
      <c r="P116" s="2" t="s">
        <v>261</v>
      </c>
    </row>
    <row r="117" spans="1:19" ht="15" customHeight="1" thickBot="1" x14ac:dyDescent="0.2">
      <c r="A117" s="1"/>
      <c r="B117" s="1"/>
      <c r="C117" s="1"/>
      <c r="D117" s="1"/>
      <c r="E117" s="1"/>
      <c r="F117" s="1"/>
      <c r="G117" s="27"/>
      <c r="H117" s="27"/>
      <c r="I117" s="27" t="s">
        <v>182</v>
      </c>
      <c r="J117" s="8"/>
      <c r="K117" s="18">
        <v>34599.96</v>
      </c>
      <c r="L117" s="8"/>
      <c r="M117" s="18">
        <f>ROUND((39449+68357*0.03),0)</f>
        <v>41500</v>
      </c>
      <c r="N117" s="8"/>
      <c r="O117" s="19">
        <v>42745</v>
      </c>
      <c r="P117" s="2" t="s">
        <v>261</v>
      </c>
    </row>
    <row r="118" spans="1:19" ht="15" customHeight="1" thickBot="1" x14ac:dyDescent="0.2">
      <c r="A118" s="1"/>
      <c r="B118" s="1"/>
      <c r="C118" s="1"/>
      <c r="D118" s="1"/>
      <c r="E118" s="1"/>
      <c r="F118" s="1"/>
      <c r="G118" s="27"/>
      <c r="H118" s="27" t="s">
        <v>183</v>
      </c>
      <c r="I118" s="27"/>
      <c r="J118" s="8"/>
      <c r="K118" s="18">
        <f>ROUND(SUM(K112:K117),5)</f>
        <v>69750.63</v>
      </c>
      <c r="L118" s="8"/>
      <c r="M118" s="18">
        <f>ROUND(SUM(M112:M117),5)</f>
        <v>70408</v>
      </c>
      <c r="N118" s="8"/>
      <c r="O118" s="19">
        <f>ROUND(SUM(O112:O117),5)</f>
        <v>72522</v>
      </c>
      <c r="P118" s="17"/>
      <c r="S118" s="28"/>
    </row>
    <row r="119" spans="1:19" ht="15" customHeight="1" x14ac:dyDescent="0.15">
      <c r="A119" s="1"/>
      <c r="B119" s="1"/>
      <c r="C119" s="1"/>
      <c r="D119" s="1"/>
      <c r="E119" s="1"/>
      <c r="F119" s="1"/>
      <c r="G119" s="27" t="s">
        <v>184</v>
      </c>
      <c r="H119" s="27"/>
      <c r="I119" s="27"/>
      <c r="J119" s="8"/>
      <c r="K119" s="9">
        <f>K111+K118</f>
        <v>69750.63</v>
      </c>
      <c r="L119" s="8"/>
      <c r="M119" s="9">
        <f>M111+M118</f>
        <v>70408</v>
      </c>
      <c r="N119" s="8"/>
      <c r="O119" s="10">
        <f>O111+O118</f>
        <v>72522</v>
      </c>
    </row>
    <row r="120" spans="1:19" ht="15" customHeight="1" x14ac:dyDescent="0.15">
      <c r="A120" s="1"/>
      <c r="B120" s="1"/>
      <c r="C120" s="1"/>
      <c r="D120" s="1"/>
      <c r="E120" s="1"/>
      <c r="F120" s="1"/>
      <c r="G120" s="1" t="s">
        <v>91</v>
      </c>
      <c r="H120" s="1"/>
      <c r="I120" s="1"/>
      <c r="J120" s="8"/>
      <c r="K120" s="9"/>
      <c r="L120" s="8"/>
      <c r="M120" s="9"/>
      <c r="N120" s="8"/>
      <c r="O120" s="10"/>
    </row>
    <row r="121" spans="1:19" ht="15" customHeight="1" x14ac:dyDescent="0.15">
      <c r="A121" s="1"/>
      <c r="B121" s="1"/>
      <c r="C121" s="1"/>
      <c r="D121" s="1"/>
      <c r="E121" s="1"/>
      <c r="F121" s="1"/>
      <c r="G121" s="1"/>
      <c r="H121" s="1" t="s">
        <v>92</v>
      </c>
      <c r="I121" s="1"/>
      <c r="J121" s="8"/>
      <c r="K121" s="9"/>
      <c r="L121" s="8"/>
      <c r="M121" s="9"/>
      <c r="N121" s="8"/>
      <c r="O121" s="10"/>
    </row>
    <row r="122" spans="1:19" ht="15" customHeight="1" x14ac:dyDescent="0.15">
      <c r="A122" s="1"/>
      <c r="B122" s="1"/>
      <c r="C122" s="1"/>
      <c r="D122" s="1"/>
      <c r="E122" s="1"/>
      <c r="F122" s="1"/>
      <c r="G122" s="1"/>
      <c r="H122" s="1"/>
      <c r="I122" s="1" t="s">
        <v>172</v>
      </c>
      <c r="J122" s="8"/>
      <c r="K122" s="9">
        <v>16999.919999999998</v>
      </c>
      <c r="L122" s="8"/>
      <c r="M122" s="9">
        <v>20400</v>
      </c>
      <c r="N122" s="8"/>
      <c r="O122" s="10">
        <v>21012</v>
      </c>
      <c r="P122" s="2" t="s">
        <v>261</v>
      </c>
    </row>
    <row r="123" spans="1:19" ht="15" customHeight="1" x14ac:dyDescent="0.15">
      <c r="A123" s="1"/>
      <c r="B123" s="1"/>
      <c r="C123" s="1"/>
      <c r="D123" s="1"/>
      <c r="E123" s="1"/>
      <c r="F123" s="1"/>
      <c r="G123" s="1"/>
      <c r="H123" s="1"/>
      <c r="I123" s="1" t="s">
        <v>173</v>
      </c>
      <c r="J123" s="8"/>
      <c r="K123" s="9">
        <v>2361.94</v>
      </c>
      <c r="L123" s="8"/>
      <c r="M123" s="9">
        <v>2600</v>
      </c>
      <c r="N123" s="8"/>
      <c r="O123" s="10">
        <v>2678</v>
      </c>
      <c r="P123" s="2" t="s">
        <v>261</v>
      </c>
    </row>
    <row r="124" spans="1:19" ht="15" customHeight="1" thickBot="1" x14ac:dyDescent="0.2">
      <c r="A124" s="1"/>
      <c r="B124" s="1"/>
      <c r="C124" s="1"/>
      <c r="D124" s="1"/>
      <c r="E124" s="1"/>
      <c r="F124" s="1"/>
      <c r="G124" s="1"/>
      <c r="H124" s="1"/>
      <c r="I124" s="1" t="s">
        <v>174</v>
      </c>
      <c r="J124" s="8"/>
      <c r="K124" s="9">
        <v>37050</v>
      </c>
      <c r="L124" s="8"/>
      <c r="M124" s="9">
        <f>ROUND((32000+55000*0.03),0)</f>
        <v>33650</v>
      </c>
      <c r="N124" s="8"/>
      <c r="O124" s="10">
        <v>34660</v>
      </c>
      <c r="P124" s="2" t="s">
        <v>261</v>
      </c>
    </row>
    <row r="125" spans="1:19" ht="15" customHeight="1" thickBot="1" x14ac:dyDescent="0.2">
      <c r="A125" s="1"/>
      <c r="B125" s="1"/>
      <c r="C125" s="1"/>
      <c r="D125" s="1"/>
      <c r="E125" s="1"/>
      <c r="F125" s="1"/>
      <c r="G125" s="1"/>
      <c r="H125" s="1" t="s">
        <v>93</v>
      </c>
      <c r="I125" s="1"/>
      <c r="J125" s="8"/>
      <c r="K125" s="25">
        <f>ROUND(SUM(K121:K124),5)</f>
        <v>56411.86</v>
      </c>
      <c r="L125" s="8"/>
      <c r="M125" s="25">
        <f>ROUND(SUM(M121:M124),5)</f>
        <v>56650</v>
      </c>
      <c r="N125" s="8"/>
      <c r="O125" s="26">
        <f>ROUND(SUM(O121:O124),5)</f>
        <v>58350</v>
      </c>
      <c r="P125" s="17"/>
    </row>
    <row r="126" spans="1:19" ht="15" customHeight="1" thickBot="1" x14ac:dyDescent="0.2">
      <c r="A126" s="1"/>
      <c r="B126" s="1"/>
      <c r="C126" s="1"/>
      <c r="D126" s="1"/>
      <c r="E126" s="1"/>
      <c r="F126" s="1"/>
      <c r="G126" s="1" t="s">
        <v>94</v>
      </c>
      <c r="H126" s="1"/>
      <c r="I126" s="1"/>
      <c r="J126" s="8"/>
      <c r="K126" s="22">
        <f>ROUND(K120+K125,5)</f>
        <v>56411.86</v>
      </c>
      <c r="L126" s="8"/>
      <c r="M126" s="22">
        <f>ROUND(M120+M125,5)</f>
        <v>56650</v>
      </c>
      <c r="N126" s="8"/>
      <c r="O126" s="23">
        <f>ROUND(O120+O125,5)</f>
        <v>58350</v>
      </c>
    </row>
    <row r="127" spans="1:19" ht="15" customHeight="1" x14ac:dyDescent="0.15">
      <c r="A127" s="1"/>
      <c r="B127" s="1"/>
      <c r="C127" s="1"/>
      <c r="D127" s="1"/>
      <c r="E127" s="1"/>
      <c r="F127" s="1" t="s">
        <v>95</v>
      </c>
      <c r="G127" s="1"/>
      <c r="H127" s="1"/>
      <c r="I127" s="1"/>
      <c r="J127" s="8"/>
      <c r="K127" s="9">
        <f>ROUND(K102+K110+K119+K126,5)</f>
        <v>207321.49</v>
      </c>
      <c r="L127" s="8"/>
      <c r="M127" s="9">
        <f>ROUND(M102+M110+M119+M126,5)</f>
        <v>208217</v>
      </c>
      <c r="N127" s="8"/>
      <c r="O127" s="10">
        <f>ROUND(O102+O110+O119+O126,5)</f>
        <v>214872</v>
      </c>
    </row>
    <row r="128" spans="1:19" ht="15" customHeight="1" x14ac:dyDescent="0.15">
      <c r="A128" s="1"/>
      <c r="B128" s="1"/>
      <c r="C128" s="1"/>
      <c r="D128" s="1"/>
      <c r="E128" s="1"/>
      <c r="F128" s="1" t="s">
        <v>175</v>
      </c>
      <c r="G128" s="1"/>
      <c r="H128" s="1"/>
      <c r="I128" s="1"/>
      <c r="J128" s="8"/>
      <c r="K128" s="9"/>
      <c r="L128" s="8"/>
      <c r="M128" s="9"/>
      <c r="N128" s="8"/>
      <c r="O128" s="10"/>
    </row>
    <row r="129" spans="1:16" ht="15" customHeight="1" x14ac:dyDescent="0.15">
      <c r="A129" s="1"/>
      <c r="B129" s="1"/>
      <c r="C129" s="1"/>
      <c r="D129" s="1"/>
      <c r="E129" s="1"/>
      <c r="F129" s="1"/>
      <c r="G129" s="1" t="s">
        <v>96</v>
      </c>
      <c r="H129" s="1"/>
      <c r="I129" s="1"/>
      <c r="J129" s="8"/>
      <c r="K129" s="9">
        <v>3246.96</v>
      </c>
      <c r="L129" s="8"/>
      <c r="M129" s="9">
        <f>ROUND((3152*1.03),0)</f>
        <v>3247</v>
      </c>
      <c r="N129" s="8"/>
      <c r="O129" s="10">
        <v>3345</v>
      </c>
      <c r="P129" s="2" t="s">
        <v>261</v>
      </c>
    </row>
    <row r="130" spans="1:16" ht="15" customHeight="1" x14ac:dyDescent="0.15">
      <c r="A130" s="1"/>
      <c r="B130" s="1"/>
      <c r="C130" s="1"/>
      <c r="D130" s="1"/>
      <c r="E130" s="1"/>
      <c r="F130" s="1"/>
      <c r="G130" s="24" t="s">
        <v>188</v>
      </c>
      <c r="H130" s="1"/>
      <c r="I130" s="1"/>
      <c r="J130" s="8"/>
      <c r="K130" s="9">
        <v>128.97999999999999</v>
      </c>
      <c r="L130" s="8"/>
      <c r="M130" s="9">
        <v>300</v>
      </c>
      <c r="N130" s="8"/>
      <c r="O130" s="10">
        <v>300</v>
      </c>
    </row>
    <row r="131" spans="1:16" ht="15" customHeight="1" x14ac:dyDescent="0.15">
      <c r="A131" s="1"/>
      <c r="B131" s="1"/>
      <c r="C131" s="1"/>
      <c r="D131" s="1"/>
      <c r="E131" s="1"/>
      <c r="F131" s="1"/>
      <c r="G131" s="1" t="s">
        <v>97</v>
      </c>
      <c r="H131" s="1"/>
      <c r="I131" s="1"/>
      <c r="J131" s="8"/>
      <c r="K131" s="9">
        <v>41199.96</v>
      </c>
      <c r="L131" s="8"/>
      <c r="M131" s="9">
        <f>ROUND((40000*1.03),0)</f>
        <v>41200</v>
      </c>
      <c r="N131" s="8"/>
      <c r="O131" s="10">
        <v>42436</v>
      </c>
      <c r="P131" s="2" t="s">
        <v>261</v>
      </c>
    </row>
    <row r="132" spans="1:16" ht="15" customHeight="1" x14ac:dyDescent="0.15">
      <c r="A132" s="1"/>
      <c r="B132" s="1"/>
      <c r="C132" s="1"/>
      <c r="D132" s="1"/>
      <c r="E132" s="1"/>
      <c r="F132" s="1"/>
      <c r="G132" s="24" t="s">
        <v>189</v>
      </c>
      <c r="H132" s="1"/>
      <c r="I132" s="1"/>
      <c r="J132" s="8"/>
      <c r="K132" s="9">
        <v>916.9</v>
      </c>
      <c r="L132" s="8"/>
      <c r="M132" s="9">
        <v>6000</v>
      </c>
      <c r="N132" s="8"/>
      <c r="O132" s="10">
        <v>1000</v>
      </c>
      <c r="P132" s="17"/>
    </row>
    <row r="133" spans="1:16" ht="15" customHeight="1" x14ac:dyDescent="0.15">
      <c r="A133" s="1"/>
      <c r="B133" s="1"/>
      <c r="C133" s="1"/>
      <c r="D133" s="1"/>
      <c r="E133" s="1"/>
      <c r="F133" s="1"/>
      <c r="G133" s="1" t="s">
        <v>98</v>
      </c>
      <c r="H133" s="1"/>
      <c r="I133" s="1"/>
      <c r="J133" s="8"/>
      <c r="K133" s="9">
        <v>0</v>
      </c>
      <c r="L133" s="8"/>
      <c r="M133" s="9">
        <v>800</v>
      </c>
      <c r="N133" s="8"/>
      <c r="O133" s="10">
        <v>800</v>
      </c>
      <c r="P133" s="17"/>
    </row>
    <row r="134" spans="1:16" ht="15" customHeight="1" x14ac:dyDescent="0.15">
      <c r="A134" s="1"/>
      <c r="B134" s="1"/>
      <c r="C134" s="1"/>
      <c r="D134" s="1"/>
      <c r="E134" s="1"/>
      <c r="F134" s="1"/>
      <c r="G134" s="27" t="s">
        <v>209</v>
      </c>
      <c r="H134" s="47"/>
      <c r="I134" s="47"/>
      <c r="J134" s="8"/>
      <c r="K134" s="9">
        <v>1309.25</v>
      </c>
      <c r="L134" s="8"/>
      <c r="M134" s="9">
        <v>0</v>
      </c>
      <c r="N134" s="8"/>
      <c r="O134" s="10">
        <v>1300</v>
      </c>
      <c r="P134" s="2" t="s">
        <v>263</v>
      </c>
    </row>
    <row r="135" spans="1:16" ht="15" customHeight="1" thickBot="1" x14ac:dyDescent="0.2">
      <c r="A135" s="1"/>
      <c r="B135" s="1"/>
      <c r="C135" s="1"/>
      <c r="D135" s="1"/>
      <c r="E135" s="1"/>
      <c r="F135" s="1"/>
      <c r="G135" s="1" t="s">
        <v>99</v>
      </c>
      <c r="H135" s="1"/>
      <c r="I135" s="1"/>
      <c r="J135" s="8"/>
      <c r="K135" s="18">
        <v>504.09</v>
      </c>
      <c r="L135" s="8"/>
      <c r="M135" s="18">
        <v>1200</v>
      </c>
      <c r="N135" s="8"/>
      <c r="O135" s="19">
        <v>2400</v>
      </c>
    </row>
    <row r="136" spans="1:16" ht="15" customHeight="1" x14ac:dyDescent="0.15">
      <c r="A136" s="1"/>
      <c r="B136" s="1"/>
      <c r="C136" s="1"/>
      <c r="D136" s="1"/>
      <c r="E136" s="1"/>
      <c r="F136" s="1" t="s">
        <v>176</v>
      </c>
      <c r="G136" s="1"/>
      <c r="H136" s="1"/>
      <c r="I136" s="1"/>
      <c r="J136" s="8"/>
      <c r="K136" s="9">
        <f>ROUND(SUM(K128:K135),5)</f>
        <v>47306.14</v>
      </c>
      <c r="L136" s="8"/>
      <c r="M136" s="9">
        <f>ROUND(SUM(M128:M135),5)</f>
        <v>52747</v>
      </c>
      <c r="N136" s="8"/>
      <c r="O136" s="10">
        <f>ROUND(SUM(O128:O135),5)</f>
        <v>51581</v>
      </c>
    </row>
    <row r="137" spans="1:16" ht="15" customHeight="1" x14ac:dyDescent="0.15">
      <c r="A137" s="1"/>
      <c r="B137" s="1"/>
      <c r="C137" s="1"/>
      <c r="D137" s="1"/>
      <c r="E137" s="1"/>
      <c r="F137" s="1" t="s">
        <v>100</v>
      </c>
      <c r="G137" s="1"/>
      <c r="H137" s="1"/>
      <c r="I137" s="1"/>
      <c r="J137" s="8"/>
      <c r="K137" s="9"/>
      <c r="L137" s="8"/>
      <c r="M137" s="9"/>
      <c r="N137" s="8"/>
      <c r="O137" s="10"/>
    </row>
    <row r="138" spans="1:16" ht="15" customHeight="1" x14ac:dyDescent="0.15">
      <c r="A138" s="1"/>
      <c r="B138" s="1"/>
      <c r="C138" s="1"/>
      <c r="D138" s="1"/>
      <c r="E138" s="1"/>
      <c r="F138" s="1"/>
      <c r="G138" s="1" t="s">
        <v>105</v>
      </c>
      <c r="H138" s="1"/>
      <c r="I138" s="1"/>
      <c r="J138" s="8"/>
      <c r="K138" s="9"/>
      <c r="L138" s="8"/>
      <c r="M138" s="9"/>
      <c r="N138" s="8"/>
      <c r="O138" s="10"/>
    </row>
    <row r="139" spans="1:16" ht="15" customHeight="1" x14ac:dyDescent="0.15">
      <c r="A139" s="1"/>
      <c r="B139" s="1"/>
      <c r="C139" s="1"/>
      <c r="D139" s="1"/>
      <c r="E139" s="1"/>
      <c r="F139" s="1"/>
      <c r="G139" s="1"/>
      <c r="H139" s="1" t="s">
        <v>101</v>
      </c>
      <c r="I139" s="1"/>
      <c r="J139" s="8"/>
      <c r="K139" s="9">
        <v>197.22</v>
      </c>
      <c r="L139" s="8"/>
      <c r="M139" s="9">
        <v>300</v>
      </c>
      <c r="N139" s="8"/>
      <c r="O139" s="10">
        <v>300</v>
      </c>
    </row>
    <row r="140" spans="1:16" ht="15" customHeight="1" x14ac:dyDescent="0.15">
      <c r="A140" s="1"/>
      <c r="B140" s="1"/>
      <c r="C140" s="1"/>
      <c r="D140" s="1"/>
      <c r="E140" s="1"/>
      <c r="F140" s="1"/>
      <c r="G140" s="1"/>
      <c r="H140" s="1" t="s">
        <v>102</v>
      </c>
      <c r="I140" s="1"/>
      <c r="J140" s="8"/>
      <c r="K140" s="9">
        <v>1045.44</v>
      </c>
      <c r="L140" s="8"/>
      <c r="M140" s="9">
        <v>1500</v>
      </c>
      <c r="N140" s="8"/>
      <c r="O140" s="10">
        <v>1500</v>
      </c>
    </row>
    <row r="141" spans="1:16" ht="15" customHeight="1" x14ac:dyDescent="0.15">
      <c r="A141" s="1"/>
      <c r="B141" s="1"/>
      <c r="C141" s="1"/>
      <c r="D141" s="1"/>
      <c r="E141" s="1"/>
      <c r="F141" s="1"/>
      <c r="G141" s="1"/>
      <c r="H141" s="1" t="s">
        <v>103</v>
      </c>
      <c r="I141" s="1"/>
      <c r="J141" s="8"/>
      <c r="K141" s="9">
        <v>488.64</v>
      </c>
      <c r="L141" s="8"/>
      <c r="M141" s="9">
        <v>800</v>
      </c>
      <c r="N141" s="8"/>
      <c r="O141" s="10">
        <v>800</v>
      </c>
    </row>
    <row r="142" spans="1:16" ht="15" customHeight="1" thickBot="1" x14ac:dyDescent="0.2">
      <c r="A142" s="1"/>
      <c r="B142" s="1"/>
      <c r="C142" s="1"/>
      <c r="D142" s="1"/>
      <c r="E142" s="1"/>
      <c r="F142" s="1"/>
      <c r="G142" s="1"/>
      <c r="H142" s="1" t="s">
        <v>104</v>
      </c>
      <c r="I142" s="1"/>
      <c r="J142" s="8"/>
      <c r="K142" s="18">
        <v>1388.38</v>
      </c>
      <c r="L142" s="8"/>
      <c r="M142" s="18">
        <v>1500</v>
      </c>
      <c r="N142" s="8"/>
      <c r="O142" s="19">
        <v>1500</v>
      </c>
    </row>
    <row r="143" spans="1:16" ht="15" customHeight="1" x14ac:dyDescent="0.15">
      <c r="A143" s="1"/>
      <c r="B143" s="1"/>
      <c r="C143" s="1"/>
      <c r="D143" s="1"/>
      <c r="E143" s="1"/>
      <c r="F143" s="1"/>
      <c r="G143" s="1" t="s">
        <v>106</v>
      </c>
      <c r="H143" s="1"/>
      <c r="I143" s="1"/>
      <c r="J143" s="8"/>
      <c r="K143" s="9">
        <f>ROUND(SUM(K138:K142),5)</f>
        <v>3119.68</v>
      </c>
      <c r="L143" s="8"/>
      <c r="M143" s="9">
        <f>ROUND(SUM(M138:M142),5)</f>
        <v>4100</v>
      </c>
      <c r="N143" s="8"/>
      <c r="O143" s="10">
        <f>ROUND(SUM(O138:O142),5)</f>
        <v>4100</v>
      </c>
    </row>
    <row r="144" spans="1:16" ht="15" customHeight="1" x14ac:dyDescent="0.15">
      <c r="A144" s="1"/>
      <c r="B144" s="1"/>
      <c r="C144" s="1"/>
      <c r="D144" s="1"/>
      <c r="E144" s="1"/>
      <c r="F144" s="1"/>
      <c r="H144" s="1" t="s">
        <v>218</v>
      </c>
      <c r="I144" s="1"/>
      <c r="J144" s="8"/>
      <c r="K144" s="9"/>
      <c r="L144" s="8"/>
      <c r="M144" s="9"/>
      <c r="N144" s="8"/>
      <c r="O144" s="10"/>
    </row>
    <row r="145" spans="1:16" ht="15" customHeight="1" x14ac:dyDescent="0.15">
      <c r="A145" s="1"/>
      <c r="B145" s="1"/>
      <c r="C145" s="1"/>
      <c r="D145" s="1"/>
      <c r="E145" s="1"/>
      <c r="F145" s="1"/>
      <c r="G145" s="1"/>
      <c r="H145" s="1" t="s">
        <v>101</v>
      </c>
      <c r="I145" s="1"/>
      <c r="J145" s="8"/>
      <c r="K145" s="9">
        <v>313.27999999999997</v>
      </c>
      <c r="L145" s="8"/>
      <c r="M145" s="9">
        <v>300</v>
      </c>
      <c r="N145" s="8"/>
      <c r="O145" s="10">
        <v>300</v>
      </c>
    </row>
    <row r="146" spans="1:16" ht="15" customHeight="1" x14ac:dyDescent="0.15">
      <c r="A146" s="1"/>
      <c r="B146" s="1"/>
      <c r="C146" s="1"/>
      <c r="D146" s="1"/>
      <c r="E146" s="1"/>
      <c r="F146" s="1"/>
      <c r="G146" s="1"/>
      <c r="H146" s="1" t="s">
        <v>102</v>
      </c>
      <c r="I146" s="1"/>
      <c r="J146" s="8"/>
      <c r="K146" s="9">
        <v>0</v>
      </c>
      <c r="L146" s="8"/>
      <c r="M146" s="9">
        <v>1500</v>
      </c>
      <c r="N146" s="8"/>
      <c r="O146" s="10">
        <v>1500</v>
      </c>
    </row>
    <row r="147" spans="1:16" ht="15" customHeight="1" x14ac:dyDescent="0.15">
      <c r="A147" s="1"/>
      <c r="B147" s="1"/>
      <c r="C147" s="1"/>
      <c r="D147" s="1"/>
      <c r="E147" s="1"/>
      <c r="F147" s="1"/>
      <c r="G147" s="1"/>
      <c r="H147" s="1" t="s">
        <v>103</v>
      </c>
      <c r="I147" s="1"/>
      <c r="J147" s="8"/>
      <c r="K147" s="9">
        <v>604.28</v>
      </c>
      <c r="L147" s="8"/>
      <c r="M147" s="9">
        <v>500</v>
      </c>
      <c r="N147" s="8"/>
      <c r="O147" s="10">
        <v>500</v>
      </c>
    </row>
    <row r="148" spans="1:16" ht="15" customHeight="1" thickBot="1" x14ac:dyDescent="0.2">
      <c r="A148" s="1"/>
      <c r="B148" s="1"/>
      <c r="C148" s="1"/>
      <c r="D148" s="1"/>
      <c r="E148" s="1"/>
      <c r="F148" s="1"/>
      <c r="G148" s="1"/>
      <c r="H148" s="1" t="s">
        <v>104</v>
      </c>
      <c r="I148" s="1"/>
      <c r="J148" s="8"/>
      <c r="K148" s="9">
        <v>1154.54</v>
      </c>
      <c r="L148" s="8"/>
      <c r="M148" s="9">
        <v>1500</v>
      </c>
      <c r="N148" s="8"/>
      <c r="O148" s="10">
        <v>1500</v>
      </c>
    </row>
    <row r="149" spans="1:16" ht="15" customHeight="1" x14ac:dyDescent="0.15">
      <c r="A149" s="1"/>
      <c r="B149" s="1"/>
      <c r="C149" s="1"/>
      <c r="D149" s="1"/>
      <c r="E149" s="1"/>
      <c r="F149" s="1"/>
      <c r="G149" s="1" t="s">
        <v>219</v>
      </c>
      <c r="H149" s="1"/>
      <c r="I149" s="1"/>
      <c r="J149" s="8"/>
      <c r="K149" s="25">
        <f>ROUND(SUM(K144:K148),5)</f>
        <v>2072.1</v>
      </c>
      <c r="L149" s="8"/>
      <c r="M149" s="25">
        <f>ROUND(SUM(M144:M148),5)</f>
        <v>3800</v>
      </c>
      <c r="N149" s="8"/>
      <c r="O149" s="26">
        <f>ROUND(SUM(O144:O148),5)</f>
        <v>3800</v>
      </c>
    </row>
    <row r="150" spans="1:16" ht="15" customHeight="1" x14ac:dyDescent="0.15">
      <c r="A150" s="1"/>
      <c r="B150" s="1"/>
      <c r="C150" s="1"/>
      <c r="D150" s="1"/>
      <c r="E150" s="1"/>
      <c r="F150" s="1"/>
      <c r="G150" s="1" t="s">
        <v>220</v>
      </c>
      <c r="H150" s="1"/>
      <c r="I150" s="1"/>
      <c r="J150" s="8"/>
      <c r="K150" s="9"/>
      <c r="L150" s="8"/>
      <c r="M150" s="9"/>
      <c r="N150" s="8"/>
      <c r="O150" s="10"/>
    </row>
    <row r="151" spans="1:16" ht="15" customHeight="1" x14ac:dyDescent="0.15">
      <c r="A151" s="1"/>
      <c r="B151" s="1"/>
      <c r="C151" s="1"/>
      <c r="D151" s="1"/>
      <c r="E151" s="1"/>
      <c r="F151" s="1"/>
      <c r="G151" s="1"/>
      <c r="H151" s="1" t="s">
        <v>101</v>
      </c>
      <c r="I151" s="1"/>
      <c r="J151" s="8"/>
      <c r="K151" s="9">
        <v>299.14</v>
      </c>
      <c r="L151" s="8"/>
      <c r="M151" s="9">
        <v>300</v>
      </c>
      <c r="N151" s="8"/>
      <c r="O151" s="10">
        <v>300</v>
      </c>
    </row>
    <row r="152" spans="1:16" ht="15" customHeight="1" x14ac:dyDescent="0.15">
      <c r="A152" s="1"/>
      <c r="B152" s="1"/>
      <c r="C152" s="1"/>
      <c r="D152" s="1"/>
      <c r="E152" s="1"/>
      <c r="F152" s="1"/>
      <c r="G152" s="1"/>
      <c r="H152" s="1" t="s">
        <v>102</v>
      </c>
      <c r="I152" s="1"/>
      <c r="J152" s="8"/>
      <c r="K152" s="9">
        <v>250</v>
      </c>
      <c r="L152" s="8"/>
      <c r="M152" s="9">
        <v>1500</v>
      </c>
      <c r="N152" s="8"/>
      <c r="O152" s="10">
        <v>1500</v>
      </c>
    </row>
    <row r="153" spans="1:16" ht="15" customHeight="1" x14ac:dyDescent="0.15">
      <c r="A153" s="1"/>
      <c r="B153" s="1"/>
      <c r="C153" s="1"/>
      <c r="D153" s="1"/>
      <c r="E153" s="1"/>
      <c r="F153" s="1"/>
      <c r="G153" s="1"/>
      <c r="H153" s="1" t="s">
        <v>103</v>
      </c>
      <c r="I153" s="1"/>
      <c r="J153" s="8"/>
      <c r="K153" s="9">
        <v>916.84</v>
      </c>
      <c r="L153" s="8"/>
      <c r="M153" s="9">
        <v>500</v>
      </c>
      <c r="N153" s="8"/>
      <c r="O153" s="10">
        <v>500</v>
      </c>
    </row>
    <row r="154" spans="1:16" ht="15" customHeight="1" thickBot="1" x14ac:dyDescent="0.2">
      <c r="A154" s="1"/>
      <c r="B154" s="1"/>
      <c r="C154" s="1"/>
      <c r="D154" s="1"/>
      <c r="E154" s="1"/>
      <c r="F154" s="1"/>
      <c r="G154" s="1"/>
      <c r="H154" s="1" t="s">
        <v>104</v>
      </c>
      <c r="I154" s="1"/>
      <c r="J154" s="8"/>
      <c r="K154" s="18">
        <v>2172.1799999999998</v>
      </c>
      <c r="L154" s="8"/>
      <c r="M154" s="18">
        <v>1500</v>
      </c>
      <c r="N154" s="8"/>
      <c r="O154" s="19">
        <v>1500</v>
      </c>
    </row>
    <row r="155" spans="1:16" ht="15" customHeight="1" thickBot="1" x14ac:dyDescent="0.2">
      <c r="A155" s="1"/>
      <c r="B155" s="1"/>
      <c r="C155" s="1"/>
      <c r="D155" s="1"/>
      <c r="E155" s="1"/>
      <c r="F155" s="1"/>
      <c r="G155" s="1" t="s">
        <v>221</v>
      </c>
      <c r="H155" s="1"/>
      <c r="I155" s="1"/>
      <c r="J155" s="8"/>
      <c r="K155" s="9">
        <f>ROUND(SUM(K150:K154),5)</f>
        <v>3638.16</v>
      </c>
      <c r="L155" s="8"/>
      <c r="M155" s="9">
        <f>ROUND(SUM(M150:M154),5)</f>
        <v>3800</v>
      </c>
      <c r="N155" s="8"/>
      <c r="O155" s="10">
        <f>ROUND(SUM(O150:O154),5)</f>
        <v>3800</v>
      </c>
    </row>
    <row r="156" spans="1:16" ht="15" customHeight="1" thickBot="1" x14ac:dyDescent="0.2">
      <c r="A156" s="1"/>
      <c r="B156" s="1"/>
      <c r="C156" s="1"/>
      <c r="D156" s="1"/>
      <c r="E156" s="1"/>
      <c r="F156" s="1" t="s">
        <v>107</v>
      </c>
      <c r="G156" s="1"/>
      <c r="H156" s="1"/>
      <c r="I156" s="1"/>
      <c r="J156" s="8"/>
      <c r="K156" s="22">
        <f>ROUND(K137+K143+K149+K155,5)</f>
        <v>8829.94</v>
      </c>
      <c r="L156" s="8"/>
      <c r="M156" s="22">
        <f>ROUND(M137+M143+M149+M155,5)</f>
        <v>11700</v>
      </c>
      <c r="N156" s="8"/>
      <c r="O156" s="23">
        <f>ROUND(O137+O143+O149+O155,5)</f>
        <v>11700</v>
      </c>
    </row>
    <row r="157" spans="1:16" ht="15" customHeight="1" x14ac:dyDescent="0.15">
      <c r="A157" s="1"/>
      <c r="B157" s="1"/>
      <c r="C157" s="1"/>
      <c r="D157" s="1"/>
      <c r="E157" s="12" t="s">
        <v>108</v>
      </c>
      <c r="F157" s="12"/>
      <c r="G157" s="12"/>
      <c r="H157" s="12"/>
      <c r="I157" s="12"/>
      <c r="J157" s="13"/>
      <c r="K157" s="20">
        <f>ROUND(K101+K127+K136+K156,5)</f>
        <v>263457.57</v>
      </c>
      <c r="L157" s="13"/>
      <c r="M157" s="20">
        <f>ROUND(M101+M127+M136+M156,5)</f>
        <v>272664</v>
      </c>
      <c r="N157" s="13"/>
      <c r="O157" s="21">
        <f>ROUND(O101+O127+O136+O156,5)</f>
        <v>278153</v>
      </c>
    </row>
    <row r="158" spans="1:16" ht="15" customHeight="1" x14ac:dyDescent="0.15">
      <c r="A158" s="1"/>
      <c r="B158" s="1"/>
      <c r="C158" s="1"/>
      <c r="D158" s="1"/>
      <c r="E158" s="1" t="s">
        <v>109</v>
      </c>
      <c r="F158" s="1"/>
      <c r="G158" s="1"/>
      <c r="H158" s="1"/>
      <c r="I158" s="1"/>
      <c r="J158" s="8"/>
      <c r="K158" s="9"/>
      <c r="L158" s="8"/>
      <c r="M158" s="9"/>
      <c r="N158" s="8"/>
      <c r="O158" s="10"/>
      <c r="P158" s="16" t="s">
        <v>244</v>
      </c>
    </row>
    <row r="159" spans="1:16" ht="15" customHeight="1" x14ac:dyDescent="0.15">
      <c r="A159" s="1"/>
      <c r="B159" s="1"/>
      <c r="C159" s="1"/>
      <c r="D159" s="1"/>
      <c r="E159" s="1"/>
      <c r="F159" s="1" t="s">
        <v>110</v>
      </c>
      <c r="G159" s="1"/>
      <c r="H159" s="1"/>
      <c r="I159" s="1"/>
      <c r="J159" s="8"/>
      <c r="K159" s="9"/>
      <c r="L159" s="8"/>
      <c r="M159" s="9"/>
      <c r="N159" s="8"/>
      <c r="O159" s="10"/>
    </row>
    <row r="160" spans="1:16" ht="15" customHeight="1" x14ac:dyDescent="0.15">
      <c r="A160" s="1"/>
      <c r="B160" s="1"/>
      <c r="C160" s="1"/>
      <c r="D160" s="1"/>
      <c r="E160" s="1"/>
      <c r="F160" s="1"/>
      <c r="G160" s="1" t="s">
        <v>111</v>
      </c>
      <c r="H160" s="1"/>
      <c r="I160" s="1"/>
      <c r="J160" s="8"/>
      <c r="K160" s="9">
        <v>3262.36</v>
      </c>
      <c r="L160" s="8"/>
      <c r="M160" s="9">
        <v>3000</v>
      </c>
      <c r="N160" s="8"/>
      <c r="O160" s="10">
        <v>3300</v>
      </c>
      <c r="P160" s="2" t="s">
        <v>252</v>
      </c>
    </row>
    <row r="161" spans="1:19" ht="15" customHeight="1" x14ac:dyDescent="0.15">
      <c r="A161" s="1"/>
      <c r="B161" s="1"/>
      <c r="C161" s="1"/>
      <c r="D161" s="1"/>
      <c r="E161" s="1"/>
      <c r="F161" s="1"/>
      <c r="G161" s="1" t="s">
        <v>112</v>
      </c>
      <c r="H161" s="1"/>
      <c r="I161" s="1"/>
      <c r="J161" s="8"/>
      <c r="K161" s="9">
        <v>2054</v>
      </c>
      <c r="L161" s="8"/>
      <c r="M161" s="9">
        <v>1000</v>
      </c>
      <c r="N161" s="8"/>
      <c r="O161" s="10">
        <v>1500</v>
      </c>
      <c r="P161" s="2" t="s">
        <v>271</v>
      </c>
    </row>
    <row r="162" spans="1:19" ht="15" customHeight="1" x14ac:dyDescent="0.15">
      <c r="A162" s="1"/>
      <c r="B162" s="1"/>
      <c r="C162" s="1"/>
      <c r="D162" s="1"/>
      <c r="E162" s="1"/>
      <c r="F162" s="1"/>
      <c r="G162" s="1" t="s">
        <v>113</v>
      </c>
      <c r="H162" s="1"/>
      <c r="I162" s="1"/>
      <c r="J162" s="8"/>
      <c r="K162" s="9">
        <v>4138.76</v>
      </c>
      <c r="L162" s="8"/>
      <c r="M162" s="9">
        <v>4000</v>
      </c>
      <c r="N162" s="8"/>
      <c r="O162" s="10">
        <v>4000</v>
      </c>
      <c r="P162" s="2" t="s">
        <v>253</v>
      </c>
    </row>
    <row r="163" spans="1:19" ht="15" customHeight="1" thickBot="1" x14ac:dyDescent="0.2">
      <c r="A163" s="1"/>
      <c r="B163" s="1"/>
      <c r="C163" s="1"/>
      <c r="D163" s="1"/>
      <c r="E163" s="1"/>
      <c r="F163" s="1"/>
      <c r="G163" s="1" t="s">
        <v>114</v>
      </c>
      <c r="H163" s="1"/>
      <c r="I163" s="1"/>
      <c r="J163" s="8"/>
      <c r="K163" s="18">
        <v>1897.37</v>
      </c>
      <c r="L163" s="8"/>
      <c r="M163" s="18">
        <v>3500</v>
      </c>
      <c r="N163" s="8"/>
      <c r="O163" s="19">
        <v>3500</v>
      </c>
      <c r="P163" s="2" t="s">
        <v>253</v>
      </c>
    </row>
    <row r="164" spans="1:19" ht="15" customHeight="1" x14ac:dyDescent="0.15">
      <c r="A164" s="1"/>
      <c r="B164" s="1"/>
      <c r="C164" s="1"/>
      <c r="D164" s="1"/>
      <c r="E164" s="1"/>
      <c r="F164" s="1" t="s">
        <v>115</v>
      </c>
      <c r="G164" s="1"/>
      <c r="H164" s="1"/>
      <c r="I164" s="1"/>
      <c r="J164" s="8"/>
      <c r="K164" s="9">
        <f>ROUND(SUM(K159:K163),5)</f>
        <v>11352.49</v>
      </c>
      <c r="L164" s="8"/>
      <c r="M164" s="9">
        <f>ROUND(SUM(M159:M163),5)</f>
        <v>11500</v>
      </c>
      <c r="N164" s="8"/>
      <c r="O164" s="10">
        <f>ROUND(SUM(O159:O163),5)</f>
        <v>12300</v>
      </c>
    </row>
    <row r="165" spans="1:19" ht="15" customHeight="1" x14ac:dyDescent="0.15">
      <c r="A165" s="1"/>
      <c r="B165" s="1"/>
      <c r="C165" s="1"/>
      <c r="D165" s="1"/>
      <c r="E165" s="1"/>
      <c r="F165" s="1" t="s">
        <v>116</v>
      </c>
      <c r="G165" s="1"/>
      <c r="H165" s="1"/>
      <c r="I165" s="1"/>
      <c r="J165" s="8"/>
      <c r="K165" s="9"/>
      <c r="L165" s="8"/>
      <c r="M165" s="9"/>
      <c r="N165" s="8"/>
      <c r="O165" s="10"/>
    </row>
    <row r="166" spans="1:19" ht="15" customHeight="1" x14ac:dyDescent="0.15">
      <c r="A166" s="1"/>
      <c r="B166" s="1"/>
      <c r="C166" s="1"/>
      <c r="D166" s="1"/>
      <c r="E166" s="1"/>
      <c r="F166" s="1"/>
      <c r="G166" s="1" t="s">
        <v>247</v>
      </c>
      <c r="H166" s="1"/>
      <c r="I166" s="1"/>
      <c r="J166" s="8"/>
      <c r="K166" s="9">
        <v>1463</v>
      </c>
      <c r="L166" s="8"/>
      <c r="M166" s="9">
        <v>3300</v>
      </c>
      <c r="N166" s="8"/>
      <c r="O166" s="10">
        <v>3300</v>
      </c>
      <c r="P166" s="2" t="s">
        <v>253</v>
      </c>
      <c r="S166" s="2" t="s">
        <v>248</v>
      </c>
    </row>
    <row r="167" spans="1:19" ht="15" customHeight="1" x14ac:dyDescent="0.15">
      <c r="A167" s="1"/>
      <c r="B167" s="1"/>
      <c r="C167" s="1"/>
      <c r="D167" s="1"/>
      <c r="E167" s="1"/>
      <c r="F167" s="1"/>
      <c r="G167" s="1" t="s">
        <v>117</v>
      </c>
      <c r="H167" s="1"/>
      <c r="I167" s="1"/>
      <c r="J167" s="8"/>
      <c r="K167" s="9">
        <v>5065.42</v>
      </c>
      <c r="L167" s="8"/>
      <c r="M167" s="9">
        <v>4050</v>
      </c>
      <c r="N167" s="8"/>
      <c r="O167" s="10">
        <v>4050</v>
      </c>
      <c r="P167" s="2" t="s">
        <v>253</v>
      </c>
    </row>
    <row r="168" spans="1:19" ht="15" customHeight="1" thickBot="1" x14ac:dyDescent="0.2">
      <c r="A168" s="1"/>
      <c r="B168" s="1"/>
      <c r="C168" s="1"/>
      <c r="D168" s="1"/>
      <c r="E168" s="1"/>
      <c r="F168" s="1"/>
      <c r="G168" s="1" t="s">
        <v>118</v>
      </c>
      <c r="H168" s="1"/>
      <c r="I168" s="1"/>
      <c r="J168" s="8"/>
      <c r="K168" s="9">
        <v>900</v>
      </c>
      <c r="L168" s="8"/>
      <c r="M168" s="9">
        <v>900</v>
      </c>
      <c r="N168" s="8"/>
      <c r="O168" s="10">
        <v>0</v>
      </c>
      <c r="P168" s="2" t="s">
        <v>262</v>
      </c>
    </row>
    <row r="169" spans="1:19" ht="15" customHeight="1" thickBot="1" x14ac:dyDescent="0.2">
      <c r="A169" s="1"/>
      <c r="B169" s="1"/>
      <c r="C169" s="1"/>
      <c r="D169" s="1"/>
      <c r="E169" s="1"/>
      <c r="F169" s="1" t="s">
        <v>119</v>
      </c>
      <c r="G169" s="1"/>
      <c r="H169" s="1"/>
      <c r="I169" s="1"/>
      <c r="J169" s="8"/>
      <c r="K169" s="22">
        <f>ROUND(SUM(K165:K168),5)</f>
        <v>7428.42</v>
      </c>
      <c r="L169" s="8"/>
      <c r="M169" s="22">
        <f>ROUND(SUM(M165:M168),5)</f>
        <v>8250</v>
      </c>
      <c r="N169" s="8"/>
      <c r="O169" s="23">
        <f>ROUND(SUM(O165:O168),5)</f>
        <v>7350</v>
      </c>
    </row>
    <row r="170" spans="1:19" ht="15" customHeight="1" x14ac:dyDescent="0.15">
      <c r="A170" s="1"/>
      <c r="B170" s="1"/>
      <c r="C170" s="1"/>
      <c r="D170" s="1"/>
      <c r="E170" s="12" t="s">
        <v>120</v>
      </c>
      <c r="F170" s="12"/>
      <c r="G170" s="12"/>
      <c r="H170" s="12"/>
      <c r="I170" s="12"/>
      <c r="J170" s="13"/>
      <c r="K170" s="20">
        <f>ROUND(K158+K164+K169,5)</f>
        <v>18780.91</v>
      </c>
      <c r="L170" s="13"/>
      <c r="M170" s="20">
        <f>ROUND(M158+M164+M169,5)</f>
        <v>19750</v>
      </c>
      <c r="N170" s="13"/>
      <c r="O170" s="21">
        <f>ROUND(O158+O164+O169,5)</f>
        <v>19650</v>
      </c>
    </row>
    <row r="171" spans="1:19" ht="15" customHeight="1" x14ac:dyDescent="0.15">
      <c r="A171" s="1"/>
      <c r="B171" s="1"/>
      <c r="C171" s="1"/>
      <c r="D171" s="1"/>
      <c r="E171" s="1" t="s">
        <v>121</v>
      </c>
      <c r="F171" s="1"/>
      <c r="G171" s="1"/>
      <c r="H171" s="1"/>
      <c r="I171" s="1"/>
      <c r="J171" s="8"/>
      <c r="K171" s="9"/>
      <c r="L171" s="8"/>
      <c r="M171" s="9"/>
      <c r="N171" s="8"/>
      <c r="O171" s="10"/>
      <c r="P171" s="16" t="s">
        <v>233</v>
      </c>
    </row>
    <row r="172" spans="1:19" ht="15" customHeight="1" x14ac:dyDescent="0.15">
      <c r="A172" s="1"/>
      <c r="B172" s="1"/>
      <c r="C172" s="1"/>
      <c r="D172" s="1"/>
      <c r="E172" s="1"/>
      <c r="F172" s="1" t="s">
        <v>122</v>
      </c>
      <c r="G172" s="1"/>
      <c r="H172" s="1"/>
      <c r="I172" s="1"/>
      <c r="J172" s="8"/>
      <c r="K172" s="9">
        <v>150</v>
      </c>
      <c r="L172" s="8"/>
      <c r="M172" s="9">
        <v>500</v>
      </c>
      <c r="N172" s="8"/>
      <c r="O172" s="10">
        <v>500</v>
      </c>
    </row>
    <row r="173" spans="1:19" ht="15" customHeight="1" x14ac:dyDescent="0.15">
      <c r="A173" s="1"/>
      <c r="B173" s="1"/>
      <c r="C173" s="1"/>
      <c r="D173" s="1"/>
      <c r="E173" s="1"/>
      <c r="F173" s="1" t="s">
        <v>123</v>
      </c>
      <c r="G173" s="1"/>
      <c r="H173" s="1"/>
      <c r="I173" s="1"/>
      <c r="J173" s="8"/>
      <c r="K173" s="9">
        <v>720</v>
      </c>
      <c r="L173" s="8"/>
      <c r="M173" s="9">
        <v>720</v>
      </c>
      <c r="N173" s="8"/>
      <c r="O173" s="10">
        <v>720</v>
      </c>
    </row>
    <row r="174" spans="1:19" ht="15" customHeight="1" x14ac:dyDescent="0.15">
      <c r="A174" s="1"/>
      <c r="B174" s="1"/>
      <c r="C174" s="1"/>
      <c r="D174" s="1"/>
      <c r="E174" s="1"/>
      <c r="F174" s="1" t="s">
        <v>124</v>
      </c>
      <c r="G174" s="1"/>
      <c r="H174" s="1"/>
      <c r="I174" s="1"/>
      <c r="J174" s="8"/>
      <c r="K174" s="9">
        <v>500</v>
      </c>
      <c r="L174" s="8"/>
      <c r="M174" s="9">
        <v>550</v>
      </c>
      <c r="N174" s="8"/>
      <c r="O174" s="10">
        <v>550</v>
      </c>
    </row>
    <row r="175" spans="1:19" ht="15" customHeight="1" x14ac:dyDescent="0.15">
      <c r="A175" s="1"/>
      <c r="B175" s="1"/>
      <c r="C175" s="1"/>
      <c r="D175" s="1"/>
      <c r="E175" s="1"/>
      <c r="F175" s="1" t="s">
        <v>125</v>
      </c>
      <c r="G175" s="1"/>
      <c r="H175" s="1"/>
      <c r="I175" s="1"/>
      <c r="J175" s="8"/>
      <c r="K175" s="9">
        <v>519.74</v>
      </c>
      <c r="L175" s="8"/>
      <c r="M175" s="9">
        <v>1000</v>
      </c>
      <c r="N175" s="8"/>
      <c r="O175" s="10">
        <v>1000</v>
      </c>
    </row>
    <row r="176" spans="1:19" ht="15" customHeight="1" x14ac:dyDescent="0.15">
      <c r="A176" s="1"/>
      <c r="B176" s="1"/>
      <c r="C176" s="1"/>
      <c r="D176" s="1"/>
      <c r="E176" s="1"/>
      <c r="F176" s="1" t="s">
        <v>126</v>
      </c>
      <c r="G176" s="1"/>
      <c r="H176" s="1"/>
      <c r="I176" s="1"/>
      <c r="J176" s="8"/>
      <c r="K176" s="9"/>
      <c r="L176" s="8"/>
      <c r="M176" s="9"/>
      <c r="N176" s="8"/>
      <c r="O176" s="10"/>
    </row>
    <row r="177" spans="1:16" ht="15" customHeight="1" x14ac:dyDescent="0.15">
      <c r="A177" s="1"/>
      <c r="B177" s="1"/>
      <c r="C177" s="1"/>
      <c r="D177" s="1"/>
      <c r="E177" s="1"/>
      <c r="F177" s="1"/>
      <c r="G177" s="1" t="s">
        <v>128</v>
      </c>
      <c r="H177" s="1"/>
      <c r="I177" s="1"/>
      <c r="J177" s="8"/>
      <c r="K177" s="9">
        <v>5000</v>
      </c>
      <c r="L177" s="8"/>
      <c r="M177" s="9">
        <v>5000</v>
      </c>
      <c r="N177" s="8"/>
      <c r="O177" s="10">
        <v>5000</v>
      </c>
    </row>
    <row r="178" spans="1:16" ht="15" customHeight="1" x14ac:dyDescent="0.15">
      <c r="A178" s="1"/>
      <c r="B178" s="1"/>
      <c r="C178" s="1"/>
      <c r="D178" s="1"/>
      <c r="E178" s="1"/>
      <c r="F178" s="1"/>
      <c r="G178" s="1" t="s">
        <v>127</v>
      </c>
      <c r="H178" s="1"/>
      <c r="I178" s="1"/>
      <c r="J178" s="8"/>
      <c r="K178" s="9">
        <v>5000</v>
      </c>
      <c r="L178" s="8"/>
      <c r="M178" s="9">
        <v>5000</v>
      </c>
      <c r="N178" s="8"/>
      <c r="O178" s="10">
        <v>6000</v>
      </c>
    </row>
    <row r="179" spans="1:16" ht="15" customHeight="1" x14ac:dyDescent="0.15">
      <c r="A179" s="1"/>
      <c r="B179" s="1"/>
      <c r="C179" s="1"/>
      <c r="D179" s="1"/>
      <c r="E179" s="1"/>
      <c r="F179" s="1"/>
      <c r="G179" s="24" t="s">
        <v>190</v>
      </c>
      <c r="H179" s="1"/>
      <c r="I179" s="1"/>
      <c r="J179" s="8"/>
      <c r="K179" s="9">
        <v>2400</v>
      </c>
      <c r="L179" s="8"/>
      <c r="M179" s="9">
        <v>2400</v>
      </c>
      <c r="N179" s="8"/>
      <c r="O179" s="10">
        <v>2400</v>
      </c>
    </row>
    <row r="180" spans="1:16" ht="15" customHeight="1" x14ac:dyDescent="0.15">
      <c r="A180" s="1"/>
      <c r="B180" s="1"/>
      <c r="C180" s="1"/>
      <c r="D180" s="1"/>
      <c r="E180" s="1"/>
      <c r="F180" s="1"/>
      <c r="G180" s="1" t="s">
        <v>222</v>
      </c>
      <c r="H180" s="1"/>
      <c r="I180" s="1"/>
      <c r="J180" s="8"/>
      <c r="K180" s="9">
        <v>600</v>
      </c>
      <c r="L180" s="8"/>
      <c r="M180" s="9">
        <v>600</v>
      </c>
      <c r="N180" s="8"/>
      <c r="O180" s="10">
        <v>600</v>
      </c>
    </row>
    <row r="181" spans="1:16" ht="15" customHeight="1" x14ac:dyDescent="0.15">
      <c r="A181" s="1"/>
      <c r="B181" s="1"/>
      <c r="C181" s="1"/>
      <c r="D181" s="1"/>
      <c r="E181" s="1"/>
      <c r="F181" s="1"/>
      <c r="G181" s="1" t="s">
        <v>129</v>
      </c>
      <c r="H181" s="1"/>
      <c r="I181" s="1"/>
      <c r="J181" s="8"/>
      <c r="K181" s="9">
        <v>3000</v>
      </c>
      <c r="L181" s="8"/>
      <c r="M181" s="9">
        <v>3000</v>
      </c>
      <c r="N181" s="8"/>
      <c r="O181" s="10">
        <v>3000</v>
      </c>
    </row>
    <row r="182" spans="1:16" ht="15" customHeight="1" x14ac:dyDescent="0.15">
      <c r="A182" s="1"/>
      <c r="B182" s="1"/>
      <c r="C182" s="1"/>
      <c r="D182" s="1"/>
      <c r="E182" s="1"/>
      <c r="F182" s="1"/>
      <c r="G182" s="1" t="s">
        <v>130</v>
      </c>
      <c r="H182" s="1"/>
      <c r="I182" s="1"/>
      <c r="J182" s="8"/>
      <c r="K182" s="9">
        <v>2700</v>
      </c>
      <c r="L182" s="8"/>
      <c r="M182" s="9">
        <v>2700</v>
      </c>
      <c r="N182" s="8"/>
      <c r="O182" s="10">
        <v>3000</v>
      </c>
    </row>
    <row r="183" spans="1:16" ht="15" customHeight="1" thickBot="1" x14ac:dyDescent="0.2">
      <c r="A183" s="1"/>
      <c r="B183" s="1"/>
      <c r="C183" s="1"/>
      <c r="D183" s="1"/>
      <c r="E183" s="1"/>
      <c r="F183" s="1"/>
      <c r="G183" s="1" t="s">
        <v>237</v>
      </c>
      <c r="H183" s="3"/>
      <c r="I183" s="1"/>
      <c r="J183" s="8"/>
      <c r="K183" s="18">
        <v>2000</v>
      </c>
      <c r="L183" s="8"/>
      <c r="M183" s="18">
        <v>3000</v>
      </c>
      <c r="N183" s="8"/>
      <c r="O183" s="19">
        <v>2400</v>
      </c>
      <c r="P183" s="2" t="s">
        <v>273</v>
      </c>
    </row>
    <row r="184" spans="1:16" ht="15" customHeight="1" x14ac:dyDescent="0.15">
      <c r="A184" s="1"/>
      <c r="B184" s="1"/>
      <c r="C184" s="1"/>
      <c r="D184" s="1"/>
      <c r="E184" s="1"/>
      <c r="F184" s="1" t="s">
        <v>279</v>
      </c>
      <c r="G184" s="1"/>
      <c r="H184" s="1"/>
      <c r="I184" s="1"/>
      <c r="J184" s="8"/>
      <c r="K184" s="9">
        <f>ROUND(SUM(K176:K183),5)</f>
        <v>20700</v>
      </c>
      <c r="L184" s="8"/>
      <c r="M184" s="9">
        <f>ROUND(SUM(M176:M183),5)</f>
        <v>21700</v>
      </c>
      <c r="N184" s="8"/>
      <c r="O184" s="10">
        <f>ROUND(SUM(O176:O183),5)</f>
        <v>22400</v>
      </c>
      <c r="P184" s="17"/>
    </row>
    <row r="185" spans="1:16" ht="15" customHeight="1" x14ac:dyDescent="0.15">
      <c r="A185" s="1"/>
      <c r="B185" s="1"/>
      <c r="C185" s="1"/>
      <c r="D185" s="1"/>
      <c r="E185" s="1"/>
      <c r="F185" s="1" t="s">
        <v>131</v>
      </c>
      <c r="G185" s="1"/>
      <c r="H185" s="1"/>
      <c r="I185" s="1"/>
      <c r="J185" s="8"/>
      <c r="K185" s="9"/>
      <c r="L185" s="8"/>
      <c r="M185" s="9"/>
      <c r="N185" s="8"/>
      <c r="O185" s="10"/>
    </row>
    <row r="186" spans="1:16" ht="15" customHeight="1" x14ac:dyDescent="0.15">
      <c r="A186" s="1"/>
      <c r="B186" s="1"/>
      <c r="C186" s="1"/>
      <c r="D186" s="1"/>
      <c r="E186" s="1"/>
      <c r="F186" s="1"/>
      <c r="G186" s="1" t="s">
        <v>132</v>
      </c>
      <c r="H186" s="1"/>
      <c r="I186" s="1"/>
      <c r="J186" s="8"/>
      <c r="K186" s="9">
        <v>305.41000000000003</v>
      </c>
      <c r="L186" s="8"/>
      <c r="M186" s="9">
        <v>500</v>
      </c>
      <c r="N186" s="8"/>
      <c r="O186" s="10">
        <v>500</v>
      </c>
    </row>
    <row r="187" spans="1:16" ht="15" customHeight="1" thickBot="1" x14ac:dyDescent="0.2">
      <c r="A187" s="1"/>
      <c r="B187" s="1"/>
      <c r="C187" s="1"/>
      <c r="D187" s="1"/>
      <c r="E187" s="1"/>
      <c r="F187" s="1"/>
      <c r="G187" s="1" t="s">
        <v>133</v>
      </c>
      <c r="H187" s="1"/>
      <c r="I187" s="1"/>
      <c r="J187" s="8"/>
      <c r="K187" s="18">
        <v>1007.08</v>
      </c>
      <c r="L187" s="8"/>
      <c r="M187" s="18">
        <v>1000</v>
      </c>
      <c r="N187" s="8"/>
      <c r="O187" s="19">
        <v>1000</v>
      </c>
    </row>
    <row r="188" spans="1:16" ht="15" customHeight="1" x14ac:dyDescent="0.15">
      <c r="A188" s="1"/>
      <c r="B188" s="1"/>
      <c r="C188" s="1"/>
      <c r="D188" s="1"/>
      <c r="E188" s="1"/>
      <c r="F188" s="1" t="s">
        <v>134</v>
      </c>
      <c r="G188" s="1"/>
      <c r="H188" s="1"/>
      <c r="I188" s="1"/>
      <c r="J188" s="8"/>
      <c r="K188" s="9">
        <f>ROUND(SUM(K185:K187),5)</f>
        <v>1312.49</v>
      </c>
      <c r="L188" s="8"/>
      <c r="M188" s="9">
        <f>ROUND(SUM(M185:M187),5)</f>
        <v>1500</v>
      </c>
      <c r="N188" s="8"/>
      <c r="O188" s="10">
        <f>ROUND(SUM(O185:O187),5)</f>
        <v>1500</v>
      </c>
    </row>
    <row r="189" spans="1:16" ht="15" customHeight="1" x14ac:dyDescent="0.15">
      <c r="A189" s="1"/>
      <c r="B189" s="1"/>
      <c r="C189" s="1"/>
      <c r="D189" s="1"/>
      <c r="E189" s="1"/>
      <c r="F189" s="1" t="s">
        <v>135</v>
      </c>
      <c r="G189" s="1"/>
      <c r="H189" s="1"/>
      <c r="I189" s="1"/>
      <c r="J189" s="8"/>
      <c r="K189" s="9">
        <v>0</v>
      </c>
      <c r="L189" s="8"/>
      <c r="M189" s="9">
        <v>1000</v>
      </c>
      <c r="N189" s="8"/>
      <c r="O189" s="10"/>
    </row>
    <row r="190" spans="1:16" ht="15" customHeight="1" x14ac:dyDescent="0.15">
      <c r="A190" s="1"/>
      <c r="B190" s="1"/>
      <c r="C190" s="1"/>
      <c r="D190" s="1"/>
      <c r="E190" s="1"/>
      <c r="F190" s="1" t="s">
        <v>136</v>
      </c>
      <c r="G190" s="1"/>
      <c r="H190" s="1"/>
      <c r="I190" s="1"/>
      <c r="J190" s="8"/>
      <c r="K190" s="9"/>
      <c r="L190" s="8"/>
      <c r="M190" s="9"/>
      <c r="N190" s="8"/>
      <c r="O190" s="10"/>
    </row>
    <row r="191" spans="1:16" ht="15" customHeight="1" x14ac:dyDescent="0.15">
      <c r="A191" s="1"/>
      <c r="B191" s="1"/>
      <c r="C191" s="1"/>
      <c r="D191" s="1"/>
      <c r="E191" s="1"/>
      <c r="F191" s="1"/>
      <c r="G191" s="1" t="s">
        <v>239</v>
      </c>
      <c r="H191" s="1"/>
      <c r="I191" s="1"/>
      <c r="J191" s="8"/>
      <c r="K191" s="9"/>
      <c r="L191" s="8"/>
      <c r="M191" s="9"/>
      <c r="N191" s="8"/>
      <c r="O191" s="10"/>
    </row>
    <row r="192" spans="1:16" ht="15" customHeight="1" x14ac:dyDescent="0.15">
      <c r="A192" s="1"/>
      <c r="B192" s="1"/>
      <c r="C192" s="1"/>
      <c r="D192" s="1"/>
      <c r="E192" s="1"/>
      <c r="F192" s="1"/>
      <c r="G192" s="3"/>
      <c r="H192" s="1" t="s">
        <v>168</v>
      </c>
      <c r="I192" s="1"/>
      <c r="J192" s="8"/>
      <c r="K192" s="9">
        <v>7900</v>
      </c>
      <c r="L192" s="8"/>
      <c r="M192" s="9">
        <v>7900</v>
      </c>
      <c r="N192" s="8"/>
      <c r="O192" s="10">
        <v>7900</v>
      </c>
    </row>
    <row r="193" spans="1:16" ht="15" customHeight="1" x14ac:dyDescent="0.15">
      <c r="A193" s="1"/>
      <c r="B193" s="1"/>
      <c r="C193" s="1"/>
      <c r="D193" s="1"/>
      <c r="E193" s="1"/>
      <c r="F193" s="1"/>
      <c r="G193" s="3"/>
      <c r="H193" s="1" t="s">
        <v>137</v>
      </c>
      <c r="I193" s="1"/>
      <c r="J193" s="8"/>
      <c r="K193" s="9">
        <v>9200</v>
      </c>
      <c r="L193" s="8"/>
      <c r="M193" s="9">
        <v>9200</v>
      </c>
      <c r="N193" s="8"/>
      <c r="O193" s="10">
        <v>10000</v>
      </c>
    </row>
    <row r="194" spans="1:16" ht="15" customHeight="1" x14ac:dyDescent="0.15">
      <c r="A194" s="1"/>
      <c r="B194" s="1"/>
      <c r="C194" s="1"/>
      <c r="D194" s="1"/>
      <c r="E194" s="1"/>
      <c r="F194" s="1"/>
      <c r="G194" s="3"/>
      <c r="H194" s="1" t="s">
        <v>138</v>
      </c>
      <c r="I194" s="1"/>
      <c r="J194" s="8"/>
      <c r="K194" s="9">
        <v>13800</v>
      </c>
      <c r="L194" s="8"/>
      <c r="M194" s="9">
        <v>13800</v>
      </c>
      <c r="N194" s="8"/>
      <c r="O194" s="10">
        <v>13800</v>
      </c>
    </row>
    <row r="195" spans="1:16" ht="15" customHeight="1" x14ac:dyDescent="0.15">
      <c r="A195" s="1"/>
      <c r="B195" s="1"/>
      <c r="C195" s="1"/>
      <c r="D195" s="1"/>
      <c r="E195" s="1"/>
      <c r="F195" s="1"/>
      <c r="G195" s="3"/>
      <c r="H195" s="1" t="s">
        <v>280</v>
      </c>
      <c r="I195" s="1"/>
      <c r="J195" s="8"/>
      <c r="K195" s="50">
        <v>3000</v>
      </c>
      <c r="L195" s="51"/>
      <c r="M195" s="50">
        <v>3000</v>
      </c>
      <c r="N195" s="51"/>
      <c r="O195" s="52">
        <v>3600</v>
      </c>
      <c r="P195" s="2" t="s">
        <v>273</v>
      </c>
    </row>
    <row r="196" spans="1:16" ht="15" customHeight="1" thickBot="1" x14ac:dyDescent="0.2">
      <c r="A196" s="1"/>
      <c r="B196" s="1"/>
      <c r="C196" s="1"/>
      <c r="D196" s="1"/>
      <c r="E196" s="1"/>
      <c r="F196" s="1"/>
      <c r="G196" s="3"/>
      <c r="H196" s="1" t="s">
        <v>281</v>
      </c>
      <c r="I196" s="1"/>
      <c r="J196" s="8"/>
      <c r="K196" s="9">
        <v>10200</v>
      </c>
      <c r="L196" s="8"/>
      <c r="M196" s="40">
        <v>10200</v>
      </c>
      <c r="N196" s="8"/>
      <c r="O196" s="11">
        <v>10200</v>
      </c>
      <c r="P196" s="17"/>
    </row>
    <row r="197" spans="1:16" ht="15" customHeight="1" thickBot="1" x14ac:dyDescent="0.2">
      <c r="A197" s="1"/>
      <c r="B197" s="1"/>
      <c r="C197" s="1"/>
      <c r="D197" s="1"/>
      <c r="E197" s="1"/>
      <c r="F197" s="1"/>
      <c r="G197" s="1" t="s">
        <v>238</v>
      </c>
      <c r="H197" s="3"/>
      <c r="I197" s="1"/>
      <c r="J197" s="8"/>
      <c r="K197" s="22">
        <f>ROUND(SUM(K191:K196),5)</f>
        <v>44100</v>
      </c>
      <c r="L197" s="8"/>
      <c r="M197" s="22">
        <f>ROUND(SUM(M196:M196),5)</f>
        <v>10200</v>
      </c>
      <c r="N197" s="8"/>
      <c r="O197" s="23">
        <f>ROUND(SUM(O191:O196),5)</f>
        <v>45500</v>
      </c>
    </row>
    <row r="198" spans="1:16" ht="15" customHeight="1" x14ac:dyDescent="0.15">
      <c r="A198" s="1"/>
      <c r="B198" s="1"/>
      <c r="C198" s="1"/>
      <c r="D198" s="1"/>
      <c r="E198" s="1"/>
      <c r="F198" s="1"/>
      <c r="G198" s="1" t="s">
        <v>282</v>
      </c>
      <c r="H198" s="1"/>
      <c r="I198" s="1"/>
      <c r="J198" s="8"/>
      <c r="K198" s="9"/>
      <c r="L198" s="8"/>
      <c r="M198" s="9"/>
      <c r="N198" s="8"/>
      <c r="O198" s="10"/>
    </row>
    <row r="199" spans="1:16" ht="15" customHeight="1" x14ac:dyDescent="0.15">
      <c r="A199" s="1"/>
      <c r="B199" s="1"/>
      <c r="C199" s="1"/>
      <c r="D199" s="1"/>
      <c r="E199" s="1"/>
      <c r="F199" s="1"/>
      <c r="G199" s="1"/>
      <c r="H199" s="1" t="s">
        <v>278</v>
      </c>
      <c r="I199" s="1"/>
      <c r="J199" s="8"/>
      <c r="K199" s="9">
        <v>3600</v>
      </c>
      <c r="L199" s="8"/>
      <c r="M199" s="9">
        <v>3600</v>
      </c>
      <c r="N199" s="8"/>
      <c r="O199" s="10">
        <v>4000</v>
      </c>
    </row>
    <row r="200" spans="1:16" ht="15" customHeight="1" thickBot="1" x14ac:dyDescent="0.2">
      <c r="A200" s="1"/>
      <c r="B200" s="1"/>
      <c r="C200" s="1"/>
      <c r="D200" s="1"/>
      <c r="E200" s="1"/>
      <c r="F200" s="1"/>
      <c r="G200" s="1"/>
      <c r="H200" s="1" t="s">
        <v>139</v>
      </c>
      <c r="I200" s="1"/>
      <c r="J200" s="8"/>
      <c r="K200" s="9">
        <v>0</v>
      </c>
      <c r="L200" s="8"/>
      <c r="M200" s="9">
        <v>3000</v>
      </c>
      <c r="N200" s="8"/>
      <c r="O200" s="10">
        <v>3000</v>
      </c>
    </row>
    <row r="201" spans="1:16" ht="15" customHeight="1" thickBot="1" x14ac:dyDescent="0.2">
      <c r="A201" s="1"/>
      <c r="B201" s="1"/>
      <c r="C201" s="1"/>
      <c r="D201" s="1"/>
      <c r="E201" s="1"/>
      <c r="F201" s="1"/>
      <c r="G201" s="1" t="s">
        <v>140</v>
      </c>
      <c r="H201" s="1"/>
      <c r="I201" s="1"/>
      <c r="J201" s="8"/>
      <c r="K201" s="22">
        <f>ROUND(SUM(K198:K200),5)</f>
        <v>3600</v>
      </c>
      <c r="L201" s="8"/>
      <c r="M201" s="22">
        <f>ROUND(SUM(M198:M200),5)</f>
        <v>6600</v>
      </c>
      <c r="N201" s="8"/>
      <c r="O201" s="23">
        <f>ROUND(SUM(O198:O200),5)</f>
        <v>7000</v>
      </c>
    </row>
    <row r="202" spans="1:16" ht="15" customHeight="1" x14ac:dyDescent="0.15">
      <c r="A202" s="1"/>
      <c r="B202" s="1"/>
      <c r="C202" s="1"/>
      <c r="D202" s="1"/>
      <c r="E202" s="1"/>
      <c r="F202" s="1" t="s">
        <v>141</v>
      </c>
      <c r="G202" s="1"/>
      <c r="H202" s="1"/>
      <c r="I202" s="1"/>
      <c r="J202" s="8"/>
      <c r="K202" s="9">
        <f>K197+K201</f>
        <v>47700</v>
      </c>
      <c r="L202" s="8"/>
      <c r="M202" s="9">
        <f>ROUND(SUM(M190:M194)+M197+M201,5)</f>
        <v>47700</v>
      </c>
      <c r="N202" s="8"/>
      <c r="O202" s="10">
        <f>O197+O201</f>
        <v>52500</v>
      </c>
    </row>
    <row r="203" spans="1:16" ht="15" customHeight="1" thickBot="1" x14ac:dyDescent="0.2">
      <c r="A203" s="1"/>
      <c r="B203" s="1"/>
      <c r="C203" s="1"/>
      <c r="D203" s="1"/>
      <c r="E203" s="1"/>
      <c r="F203" s="1" t="s">
        <v>142</v>
      </c>
      <c r="G203" s="1"/>
      <c r="H203" s="1"/>
      <c r="I203" s="1"/>
      <c r="J203" s="8"/>
      <c r="K203" s="18">
        <v>99</v>
      </c>
      <c r="L203" s="8"/>
      <c r="M203" s="18">
        <v>180</v>
      </c>
      <c r="N203" s="8"/>
      <c r="O203" s="19">
        <v>180</v>
      </c>
    </row>
    <row r="204" spans="1:16" ht="15" customHeight="1" x14ac:dyDescent="0.15">
      <c r="A204" s="1"/>
      <c r="B204" s="1"/>
      <c r="C204" s="1"/>
      <c r="D204" s="1"/>
      <c r="E204" s="12" t="s">
        <v>143</v>
      </c>
      <c r="F204" s="12"/>
      <c r="G204" s="12"/>
      <c r="H204" s="12"/>
      <c r="I204" s="12"/>
      <c r="J204" s="13"/>
      <c r="K204" s="20">
        <f>ROUND(SUM(K171:K175)+K184+SUM(K188:K189)+SUM(K202:K203),5)</f>
        <v>71701.23</v>
      </c>
      <c r="L204" s="13"/>
      <c r="M204" s="20">
        <f>ROUND(SUM(M171:M175)+M184+SUM(M188:M189)+SUM(M202:M203),5)</f>
        <v>74850</v>
      </c>
      <c r="N204" s="13"/>
      <c r="O204" s="21">
        <f>ROUND(SUM(O171:O175)+O184+SUM(O188:O189)+SUM(O202:O203),5)</f>
        <v>79350</v>
      </c>
    </row>
    <row r="205" spans="1:16" ht="15" customHeight="1" x14ac:dyDescent="0.15">
      <c r="A205" s="1"/>
      <c r="B205" s="1"/>
      <c r="C205" s="1"/>
      <c r="D205" s="1"/>
      <c r="E205" s="1" t="s">
        <v>191</v>
      </c>
      <c r="F205" s="1"/>
      <c r="G205" s="1"/>
      <c r="H205" s="1"/>
      <c r="I205" s="1"/>
      <c r="J205" s="8"/>
      <c r="K205" s="9"/>
      <c r="L205" s="8"/>
      <c r="M205" s="9"/>
      <c r="N205" s="8"/>
      <c r="O205" s="10"/>
      <c r="P205" s="16" t="s">
        <v>224</v>
      </c>
    </row>
    <row r="206" spans="1:16" ht="15" customHeight="1" x14ac:dyDescent="0.15">
      <c r="A206" s="1"/>
      <c r="B206" s="1"/>
      <c r="C206" s="1"/>
      <c r="D206" s="1"/>
      <c r="E206" s="1"/>
      <c r="F206" s="1" t="s">
        <v>192</v>
      </c>
      <c r="G206" s="1"/>
      <c r="H206" s="1"/>
      <c r="I206" s="1"/>
      <c r="J206" s="8"/>
      <c r="K206" s="9"/>
      <c r="L206" s="8"/>
      <c r="M206" s="9"/>
      <c r="N206" s="8"/>
      <c r="O206" s="10"/>
    </row>
    <row r="207" spans="1:16" ht="15" customHeight="1" x14ac:dyDescent="0.15">
      <c r="A207" s="1"/>
      <c r="B207" s="1"/>
      <c r="C207" s="1"/>
      <c r="D207" s="1"/>
      <c r="E207" s="1"/>
      <c r="F207" s="1"/>
      <c r="G207" s="1" t="s">
        <v>193</v>
      </c>
      <c r="H207" s="1"/>
      <c r="I207" s="1"/>
      <c r="J207" s="8"/>
      <c r="K207" s="9">
        <v>691</v>
      </c>
      <c r="L207" s="8"/>
      <c r="M207" s="41">
        <v>700</v>
      </c>
      <c r="N207" s="8"/>
      <c r="O207" s="30">
        <v>700</v>
      </c>
    </row>
    <row r="208" spans="1:16" ht="15" customHeight="1" x14ac:dyDescent="0.15">
      <c r="A208" s="1"/>
      <c r="B208" s="1"/>
      <c r="C208" s="1"/>
      <c r="D208" s="1"/>
      <c r="E208" s="1"/>
      <c r="F208" s="1"/>
      <c r="G208" s="1" t="s">
        <v>257</v>
      </c>
      <c r="H208" s="1"/>
      <c r="I208" s="1"/>
      <c r="J208" s="8"/>
      <c r="K208" s="9">
        <v>240</v>
      </c>
      <c r="L208" s="8"/>
      <c r="M208" s="41">
        <v>400</v>
      </c>
      <c r="N208" s="8"/>
      <c r="O208" s="30">
        <v>250</v>
      </c>
    </row>
    <row r="209" spans="1:16" ht="15" customHeight="1" x14ac:dyDescent="0.15">
      <c r="A209" s="1"/>
      <c r="B209" s="1"/>
      <c r="C209" s="1"/>
      <c r="D209" s="1"/>
      <c r="E209" s="1"/>
      <c r="F209" s="1"/>
      <c r="G209" s="1" t="s">
        <v>196</v>
      </c>
      <c r="H209" s="1"/>
      <c r="I209" s="1"/>
      <c r="J209" s="8"/>
      <c r="K209" s="9">
        <v>120.15</v>
      </c>
      <c r="L209" s="8"/>
      <c r="M209" s="41">
        <v>110</v>
      </c>
      <c r="N209" s="8"/>
      <c r="O209" s="30">
        <v>125</v>
      </c>
    </row>
    <row r="210" spans="1:16" ht="15" customHeight="1" x14ac:dyDescent="0.15">
      <c r="A210" s="1"/>
      <c r="B210" s="1"/>
      <c r="C210" s="1"/>
      <c r="D210" s="1"/>
      <c r="E210" s="1"/>
      <c r="F210" s="1"/>
      <c r="G210" s="1" t="s">
        <v>194</v>
      </c>
      <c r="H210" s="1"/>
      <c r="I210" s="1"/>
      <c r="J210" s="8"/>
      <c r="K210" s="9">
        <v>570.76</v>
      </c>
      <c r="L210" s="8"/>
      <c r="M210" s="41">
        <v>400</v>
      </c>
      <c r="N210" s="8"/>
      <c r="O210" s="30">
        <v>500</v>
      </c>
    </row>
    <row r="211" spans="1:16" ht="15" customHeight="1" x14ac:dyDescent="0.15">
      <c r="A211" s="1"/>
      <c r="B211" s="1"/>
      <c r="C211" s="1"/>
      <c r="D211" s="1"/>
      <c r="E211" s="1"/>
      <c r="F211" s="1"/>
      <c r="G211" s="1" t="s">
        <v>195</v>
      </c>
      <c r="H211" s="1"/>
      <c r="I211" s="1"/>
      <c r="J211" s="8"/>
      <c r="K211" s="9">
        <v>668</v>
      </c>
      <c r="L211" s="8"/>
      <c r="M211" s="41">
        <v>450</v>
      </c>
      <c r="N211" s="8"/>
      <c r="O211" s="30">
        <v>680</v>
      </c>
    </row>
    <row r="212" spans="1:16" ht="15" customHeight="1" x14ac:dyDescent="0.15">
      <c r="A212" s="1"/>
      <c r="B212" s="1"/>
      <c r="C212" s="1"/>
      <c r="D212" s="1"/>
      <c r="E212" s="1"/>
      <c r="F212" s="1"/>
      <c r="G212" s="1" t="s">
        <v>225</v>
      </c>
      <c r="H212" s="1"/>
      <c r="I212" s="1"/>
      <c r="J212" s="8"/>
      <c r="K212" s="9">
        <v>183</v>
      </c>
      <c r="L212" s="8"/>
      <c r="M212" s="41">
        <v>120</v>
      </c>
      <c r="N212" s="8"/>
      <c r="O212" s="30">
        <v>250</v>
      </c>
    </row>
    <row r="213" spans="1:16" ht="15" customHeight="1" x14ac:dyDescent="0.15">
      <c r="A213" s="1"/>
      <c r="B213" s="1"/>
      <c r="C213" s="1"/>
      <c r="D213" s="1"/>
      <c r="E213" s="1"/>
      <c r="F213" s="1"/>
      <c r="G213" s="1" t="s">
        <v>226</v>
      </c>
      <c r="H213" s="1"/>
      <c r="I213" s="1"/>
      <c r="J213" s="8"/>
      <c r="K213" s="9">
        <v>119</v>
      </c>
      <c r="L213" s="8"/>
      <c r="M213" s="41">
        <v>120</v>
      </c>
      <c r="N213" s="8"/>
      <c r="O213" s="30">
        <v>120</v>
      </c>
    </row>
    <row r="214" spans="1:16" ht="15" customHeight="1" thickBot="1" x14ac:dyDescent="0.2">
      <c r="A214" s="1"/>
      <c r="B214" s="1"/>
      <c r="C214" s="1"/>
      <c r="D214" s="1"/>
      <c r="E214" s="1"/>
      <c r="F214" s="1"/>
      <c r="G214" s="1" t="s">
        <v>227</v>
      </c>
      <c r="H214" s="1"/>
      <c r="I214" s="1"/>
      <c r="J214" s="8"/>
      <c r="K214" s="18">
        <v>1000</v>
      </c>
      <c r="L214" s="8"/>
      <c r="M214" s="42">
        <v>1000</v>
      </c>
      <c r="N214" s="8"/>
      <c r="O214" s="31">
        <v>0</v>
      </c>
      <c r="P214" s="2" t="s">
        <v>262</v>
      </c>
    </row>
    <row r="215" spans="1:16" ht="15" customHeight="1" x14ac:dyDescent="0.15">
      <c r="A215" s="1"/>
      <c r="B215" s="1"/>
      <c r="C215" s="1"/>
      <c r="D215" s="1"/>
      <c r="E215" s="1"/>
      <c r="F215" s="1" t="s">
        <v>197</v>
      </c>
      <c r="G215" s="1"/>
      <c r="H215" s="1"/>
      <c r="I215" s="1"/>
      <c r="J215" s="8"/>
      <c r="K215" s="9">
        <f>SUM(K206:K214)</f>
        <v>3591.91</v>
      </c>
      <c r="L215" s="8"/>
      <c r="M215" s="9">
        <f>SUM(M206:M214)</f>
        <v>3300</v>
      </c>
      <c r="N215" s="8"/>
      <c r="O215" s="10">
        <f>SUM(O206:O214)</f>
        <v>2625</v>
      </c>
    </row>
    <row r="216" spans="1:16" ht="15" customHeight="1" x14ac:dyDescent="0.15">
      <c r="A216" s="1"/>
      <c r="B216" s="1"/>
      <c r="C216" s="1"/>
      <c r="D216" s="1"/>
      <c r="E216" s="1"/>
      <c r="F216" s="1" t="s">
        <v>198</v>
      </c>
      <c r="G216" s="1"/>
      <c r="H216" s="1"/>
      <c r="I216" s="1"/>
      <c r="J216" s="8"/>
      <c r="K216" s="9"/>
      <c r="L216" s="8"/>
      <c r="M216" s="41"/>
      <c r="N216" s="8"/>
      <c r="O216" s="30"/>
    </row>
    <row r="217" spans="1:16" ht="15" customHeight="1" x14ac:dyDescent="0.15">
      <c r="A217" s="1"/>
      <c r="B217" s="1"/>
      <c r="C217" s="1"/>
      <c r="D217" s="1"/>
      <c r="E217" s="1"/>
      <c r="F217" s="1"/>
      <c r="G217" s="1" t="s">
        <v>199</v>
      </c>
      <c r="H217" s="1"/>
      <c r="I217" s="1"/>
      <c r="J217" s="8"/>
      <c r="K217" s="9">
        <v>2801.38</v>
      </c>
      <c r="L217" s="8"/>
      <c r="M217" s="41">
        <v>2500</v>
      </c>
      <c r="N217" s="8"/>
      <c r="O217" s="30">
        <v>3000</v>
      </c>
    </row>
    <row r="218" spans="1:16" ht="15" customHeight="1" x14ac:dyDescent="0.15">
      <c r="A218" s="1"/>
      <c r="B218" s="1"/>
      <c r="C218" s="1"/>
      <c r="D218" s="1"/>
      <c r="E218" s="1"/>
      <c r="F218" s="1"/>
      <c r="G218" s="1" t="s">
        <v>135</v>
      </c>
      <c r="H218" s="1"/>
      <c r="I218" s="1"/>
      <c r="J218" s="8"/>
      <c r="K218" s="9">
        <v>639.73</v>
      </c>
      <c r="L218" s="8"/>
      <c r="M218" s="41">
        <v>500</v>
      </c>
      <c r="N218" s="8"/>
      <c r="O218" s="30">
        <v>400</v>
      </c>
    </row>
    <row r="219" spans="1:16" ht="15" customHeight="1" x14ac:dyDescent="0.15">
      <c r="A219" s="1"/>
      <c r="B219" s="1"/>
      <c r="C219" s="1"/>
      <c r="D219" s="1"/>
      <c r="E219" s="1"/>
      <c r="F219" s="1"/>
      <c r="G219" s="1" t="s">
        <v>228</v>
      </c>
      <c r="H219" s="1"/>
      <c r="I219" s="1"/>
      <c r="J219" s="8"/>
      <c r="K219" s="9">
        <v>1302.97</v>
      </c>
      <c r="L219" s="8"/>
      <c r="M219" s="41">
        <v>1000</v>
      </c>
      <c r="N219" s="8"/>
      <c r="O219" s="30">
        <v>1500</v>
      </c>
    </row>
    <row r="220" spans="1:16" ht="15" customHeight="1" x14ac:dyDescent="0.15">
      <c r="A220" s="1"/>
      <c r="B220" s="1"/>
      <c r="C220" s="1"/>
      <c r="D220" s="1"/>
      <c r="E220" s="1"/>
      <c r="F220" s="1"/>
      <c r="G220" s="1" t="s">
        <v>258</v>
      </c>
      <c r="H220" s="1"/>
      <c r="I220" s="1"/>
      <c r="J220" s="8"/>
      <c r="K220" s="9">
        <v>5.99</v>
      </c>
      <c r="L220" s="8"/>
      <c r="M220" s="41">
        <v>0</v>
      </c>
      <c r="N220" s="8"/>
      <c r="O220" s="30">
        <v>100</v>
      </c>
      <c r="P220" s="2" t="s">
        <v>259</v>
      </c>
    </row>
    <row r="221" spans="1:16" ht="15" customHeight="1" thickBot="1" x14ac:dyDescent="0.2">
      <c r="A221" s="1"/>
      <c r="B221" s="1"/>
      <c r="C221" s="1"/>
      <c r="D221" s="1"/>
      <c r="E221" s="1"/>
      <c r="F221" s="1"/>
      <c r="G221" s="1" t="s">
        <v>200</v>
      </c>
      <c r="H221" s="1"/>
      <c r="I221" s="1"/>
      <c r="J221" s="8"/>
      <c r="K221" s="18">
        <v>289.67</v>
      </c>
      <c r="L221" s="8"/>
      <c r="M221" s="42">
        <v>400</v>
      </c>
      <c r="N221" s="8"/>
      <c r="O221" s="31">
        <v>300</v>
      </c>
    </row>
    <row r="222" spans="1:16" ht="15" customHeight="1" x14ac:dyDescent="0.15">
      <c r="A222" s="1"/>
      <c r="B222" s="1"/>
      <c r="C222" s="1"/>
      <c r="D222" s="1"/>
      <c r="E222" s="1"/>
      <c r="F222" s="1" t="s">
        <v>201</v>
      </c>
      <c r="G222" s="1"/>
      <c r="H222" s="1"/>
      <c r="I222" s="1"/>
      <c r="J222" s="8"/>
      <c r="K222" s="9">
        <f>SUM(K216:K221)</f>
        <v>5039.74</v>
      </c>
      <c r="L222" s="8"/>
      <c r="M222" s="9">
        <f>SUM(M216:M221)</f>
        <v>4400</v>
      </c>
      <c r="N222" s="8"/>
      <c r="O222" s="10">
        <f>SUM(O216:O221)</f>
        <v>5300</v>
      </c>
    </row>
    <row r="223" spans="1:16" ht="15" customHeight="1" x14ac:dyDescent="0.15">
      <c r="A223" s="1"/>
      <c r="B223" s="1"/>
      <c r="C223" s="1"/>
      <c r="D223" s="1"/>
      <c r="E223" s="1"/>
      <c r="F223" s="1" t="s">
        <v>202</v>
      </c>
      <c r="G223" s="1"/>
      <c r="H223" s="1"/>
      <c r="I223" s="1"/>
      <c r="J223" s="8"/>
      <c r="K223" s="9"/>
      <c r="L223" s="8"/>
      <c r="M223" s="41"/>
      <c r="N223" s="8"/>
      <c r="O223" s="30"/>
    </row>
    <row r="224" spans="1:16" ht="15" customHeight="1" x14ac:dyDescent="0.15">
      <c r="A224" s="1"/>
      <c r="B224" s="1"/>
      <c r="C224" s="1"/>
      <c r="D224" s="1"/>
      <c r="E224" s="1"/>
      <c r="F224" s="1"/>
      <c r="G224" s="1" t="s">
        <v>203</v>
      </c>
      <c r="H224" s="1"/>
      <c r="I224" s="1"/>
      <c r="J224" s="8"/>
      <c r="K224" s="9">
        <v>2511.4499999999998</v>
      </c>
      <c r="L224" s="8"/>
      <c r="M224" s="41">
        <v>3500</v>
      </c>
      <c r="N224" s="8"/>
      <c r="O224" s="30">
        <v>3500</v>
      </c>
      <c r="P224" s="17"/>
    </row>
    <row r="225" spans="1:16" ht="15" customHeight="1" x14ac:dyDescent="0.15">
      <c r="A225" s="1"/>
      <c r="B225" s="1"/>
      <c r="C225" s="1"/>
      <c r="D225" s="1"/>
      <c r="E225" s="1"/>
      <c r="F225" s="1"/>
      <c r="G225" s="1" t="s">
        <v>145</v>
      </c>
      <c r="H225" s="1"/>
      <c r="I225" s="1"/>
      <c r="J225" s="8"/>
      <c r="K225" s="9">
        <v>2378.52</v>
      </c>
      <c r="L225" s="8"/>
      <c r="M225" s="41">
        <v>1000</v>
      </c>
      <c r="N225" s="8"/>
      <c r="O225" s="30">
        <v>1000</v>
      </c>
      <c r="P225" s="17"/>
    </row>
    <row r="226" spans="1:16" ht="15" customHeight="1" thickBot="1" x14ac:dyDescent="0.2">
      <c r="A226" s="1"/>
      <c r="B226" s="1"/>
      <c r="C226" s="1"/>
      <c r="D226" s="1"/>
      <c r="E226" s="1"/>
      <c r="F226" s="1"/>
      <c r="G226" s="1" t="s">
        <v>146</v>
      </c>
      <c r="H226" s="1"/>
      <c r="I226" s="1"/>
      <c r="J226" s="8"/>
      <c r="K226" s="18">
        <v>2885.7</v>
      </c>
      <c r="L226" s="8"/>
      <c r="M226" s="42">
        <v>2100</v>
      </c>
      <c r="N226" s="8"/>
      <c r="O226" s="31">
        <v>2100</v>
      </c>
    </row>
    <row r="227" spans="1:16" ht="15" customHeight="1" x14ac:dyDescent="0.15">
      <c r="A227" s="1"/>
      <c r="B227" s="1"/>
      <c r="C227" s="1"/>
      <c r="D227" s="1"/>
      <c r="E227" s="1"/>
      <c r="F227" s="1" t="s">
        <v>204</v>
      </c>
      <c r="G227" s="1"/>
      <c r="H227" s="1"/>
      <c r="I227" s="1"/>
      <c r="J227" s="8"/>
      <c r="K227" s="9">
        <f>SUM(K223:K226)</f>
        <v>7775.6699999999992</v>
      </c>
      <c r="L227" s="8"/>
      <c r="M227" s="41">
        <f>SUM(M223:M226)</f>
        <v>6600</v>
      </c>
      <c r="N227" s="8"/>
      <c r="O227" s="30">
        <f>SUM(O223:O226)</f>
        <v>6600</v>
      </c>
    </row>
    <row r="228" spans="1:16" ht="15" customHeight="1" x14ac:dyDescent="0.15">
      <c r="A228" s="1"/>
      <c r="B228" s="1"/>
      <c r="C228" s="1"/>
      <c r="D228" s="1"/>
      <c r="E228" s="1"/>
      <c r="F228" s="1" t="s">
        <v>205</v>
      </c>
      <c r="G228" s="1"/>
      <c r="H228" s="1"/>
      <c r="I228" s="1"/>
      <c r="J228" s="8"/>
      <c r="K228" s="9"/>
      <c r="L228" s="8"/>
      <c r="M228" s="41"/>
      <c r="N228" s="8"/>
      <c r="O228" s="30"/>
    </row>
    <row r="229" spans="1:16" ht="15" customHeight="1" x14ac:dyDescent="0.15">
      <c r="A229" s="1"/>
      <c r="B229" s="1"/>
      <c r="C229" s="1"/>
      <c r="D229" s="1"/>
      <c r="E229" s="1"/>
      <c r="F229" s="1"/>
      <c r="G229" s="1" t="s">
        <v>206</v>
      </c>
      <c r="H229" s="1"/>
      <c r="I229" s="1"/>
      <c r="J229" s="8"/>
      <c r="K229" s="9">
        <v>365.26</v>
      </c>
      <c r="L229" s="8"/>
      <c r="M229" s="41">
        <v>500</v>
      </c>
      <c r="N229" s="8"/>
      <c r="O229" s="30">
        <v>450</v>
      </c>
    </row>
    <row r="230" spans="1:16" ht="15" customHeight="1" x14ac:dyDescent="0.15">
      <c r="A230" s="1"/>
      <c r="B230" s="1"/>
      <c r="C230" s="1"/>
      <c r="D230" s="1"/>
      <c r="E230" s="1"/>
      <c r="F230" s="1"/>
      <c r="G230" s="1" t="s">
        <v>144</v>
      </c>
      <c r="H230" s="1"/>
      <c r="I230" s="1"/>
      <c r="J230" s="8"/>
      <c r="K230" s="9">
        <v>310.89999999999998</v>
      </c>
      <c r="L230" s="8"/>
      <c r="M230" s="41">
        <v>300</v>
      </c>
      <c r="N230" s="8"/>
      <c r="O230" s="30">
        <v>300</v>
      </c>
    </row>
    <row r="231" spans="1:16" ht="15" customHeight="1" x14ac:dyDescent="0.15">
      <c r="A231" s="1"/>
      <c r="B231" s="1"/>
      <c r="C231" s="1"/>
      <c r="D231" s="1"/>
      <c r="E231" s="1"/>
      <c r="F231" s="1"/>
      <c r="G231" s="1" t="s">
        <v>208</v>
      </c>
      <c r="H231" s="1"/>
      <c r="I231" s="1"/>
      <c r="J231" s="8"/>
      <c r="K231" s="9">
        <v>851.62</v>
      </c>
      <c r="L231" s="8"/>
      <c r="M231" s="41">
        <v>600</v>
      </c>
      <c r="N231" s="8"/>
      <c r="O231" s="30">
        <v>600</v>
      </c>
    </row>
    <row r="232" spans="1:16" ht="15" customHeight="1" x14ac:dyDescent="0.15">
      <c r="A232" s="1"/>
      <c r="B232" s="1"/>
      <c r="C232" s="1"/>
      <c r="D232" s="1"/>
      <c r="E232" s="1"/>
      <c r="F232" s="1"/>
      <c r="G232" s="1" t="s">
        <v>209</v>
      </c>
      <c r="H232" s="1"/>
      <c r="I232" s="1"/>
      <c r="J232" s="8"/>
      <c r="K232" s="9">
        <v>322.07</v>
      </c>
      <c r="L232" s="8"/>
      <c r="M232" s="41">
        <v>500</v>
      </c>
      <c r="N232" s="8"/>
      <c r="O232" s="30">
        <v>600</v>
      </c>
    </row>
    <row r="233" spans="1:16" ht="15" customHeight="1" thickBot="1" x14ac:dyDescent="0.2">
      <c r="A233" s="1"/>
      <c r="B233" s="1"/>
      <c r="C233" s="1"/>
      <c r="D233" s="1"/>
      <c r="E233" s="1"/>
      <c r="F233" s="1"/>
      <c r="G233" s="1" t="s">
        <v>207</v>
      </c>
      <c r="H233" s="1"/>
      <c r="I233" s="1"/>
      <c r="J233" s="8"/>
      <c r="K233" s="18">
        <v>76.95</v>
      </c>
      <c r="L233" s="8"/>
      <c r="M233" s="42">
        <v>1500</v>
      </c>
      <c r="N233" s="8"/>
      <c r="O233" s="31">
        <v>1500</v>
      </c>
    </row>
    <row r="234" spans="1:16" ht="15" customHeight="1" thickBot="1" x14ac:dyDescent="0.2">
      <c r="A234" s="1"/>
      <c r="B234" s="1"/>
      <c r="C234" s="1"/>
      <c r="D234" s="1"/>
      <c r="E234" s="1"/>
      <c r="F234" s="1" t="s">
        <v>210</v>
      </c>
      <c r="G234" s="1"/>
      <c r="H234" s="1"/>
      <c r="I234" s="1"/>
      <c r="J234" s="8"/>
      <c r="K234" s="18">
        <f>SUM(K228:K233)</f>
        <v>1926.8</v>
      </c>
      <c r="L234" s="8"/>
      <c r="M234" s="42">
        <f>SUM(M228:M233)</f>
        <v>3400</v>
      </c>
      <c r="N234" s="8"/>
      <c r="O234" s="31">
        <f>SUM(O228:O233)</f>
        <v>3450</v>
      </c>
    </row>
    <row r="235" spans="1:16" ht="15" customHeight="1" x14ac:dyDescent="0.15">
      <c r="A235" s="1"/>
      <c r="B235" s="1"/>
      <c r="C235" s="1"/>
      <c r="D235" s="1"/>
      <c r="E235" s="12" t="s">
        <v>211</v>
      </c>
      <c r="F235" s="12"/>
      <c r="G235" s="12"/>
      <c r="H235" s="12"/>
      <c r="I235" s="12"/>
      <c r="J235" s="13"/>
      <c r="K235" s="20">
        <f>K215+K222+K227+K234</f>
        <v>18334.12</v>
      </c>
      <c r="L235" s="13"/>
      <c r="M235" s="43">
        <f>M215+M222+M227+M234</f>
        <v>17700</v>
      </c>
      <c r="N235" s="13"/>
      <c r="O235" s="32">
        <f>O215+O222+O227+O234</f>
        <v>17975</v>
      </c>
    </row>
    <row r="236" spans="1:16" ht="15" customHeight="1" x14ac:dyDescent="0.15">
      <c r="A236" s="1"/>
      <c r="B236" s="1"/>
      <c r="C236" s="1"/>
      <c r="D236" s="1"/>
      <c r="E236" s="1" t="s">
        <v>147</v>
      </c>
      <c r="F236" s="1"/>
      <c r="G236" s="1"/>
      <c r="H236" s="1"/>
      <c r="I236" s="1"/>
      <c r="J236" s="8"/>
      <c r="K236" s="9"/>
      <c r="L236" s="8"/>
      <c r="M236" s="9"/>
      <c r="N236" s="8"/>
      <c r="O236" s="10"/>
      <c r="P236" s="16" t="s">
        <v>229</v>
      </c>
    </row>
    <row r="237" spans="1:16" ht="15" customHeight="1" x14ac:dyDescent="0.15">
      <c r="A237" s="1"/>
      <c r="B237" s="1"/>
      <c r="C237" s="1"/>
      <c r="D237" s="1"/>
      <c r="E237" s="1"/>
      <c r="F237" s="1" t="s">
        <v>148</v>
      </c>
      <c r="G237" s="1"/>
      <c r="H237" s="1"/>
      <c r="I237" s="1"/>
      <c r="J237" s="8"/>
      <c r="K237" s="9"/>
      <c r="L237" s="8"/>
      <c r="M237" s="9"/>
      <c r="N237" s="8"/>
      <c r="O237" s="10"/>
    </row>
    <row r="238" spans="1:16" ht="15" customHeight="1" x14ac:dyDescent="0.15">
      <c r="A238" s="1"/>
      <c r="B238" s="1"/>
      <c r="C238" s="1"/>
      <c r="D238" s="1"/>
      <c r="E238" s="1"/>
      <c r="F238" s="1"/>
      <c r="G238" s="1" t="s">
        <v>149</v>
      </c>
      <c r="H238" s="1"/>
      <c r="I238" s="1"/>
      <c r="J238" s="8"/>
      <c r="K238" s="9">
        <v>837.81</v>
      </c>
      <c r="L238" s="8"/>
      <c r="M238" s="41">
        <v>800</v>
      </c>
      <c r="N238" s="8"/>
      <c r="O238" s="30">
        <v>800</v>
      </c>
    </row>
    <row r="239" spans="1:16" ht="15" customHeight="1" x14ac:dyDescent="0.15">
      <c r="A239" s="1"/>
      <c r="B239" s="1"/>
      <c r="C239" s="1"/>
      <c r="D239" s="1"/>
      <c r="E239" s="1"/>
      <c r="F239" s="1"/>
      <c r="G239" s="24" t="s">
        <v>212</v>
      </c>
      <c r="H239" s="1"/>
      <c r="I239" s="1"/>
      <c r="J239" s="8"/>
      <c r="K239" s="9">
        <v>119.99</v>
      </c>
      <c r="L239" s="8"/>
      <c r="M239" s="41">
        <v>120</v>
      </c>
      <c r="N239" s="8"/>
      <c r="O239" s="30">
        <v>120</v>
      </c>
    </row>
    <row r="240" spans="1:16" ht="15" customHeight="1" x14ac:dyDescent="0.15">
      <c r="A240" s="1"/>
      <c r="B240" s="1"/>
      <c r="C240" s="1"/>
      <c r="D240" s="1"/>
      <c r="E240" s="1"/>
      <c r="F240" s="1"/>
      <c r="G240" s="1" t="s">
        <v>150</v>
      </c>
      <c r="H240" s="1"/>
      <c r="I240" s="1"/>
      <c r="J240" s="8"/>
      <c r="K240" s="9">
        <v>29.99</v>
      </c>
      <c r="L240" s="8"/>
      <c r="M240" s="41">
        <v>300</v>
      </c>
      <c r="N240" s="8"/>
      <c r="O240" s="30">
        <v>300</v>
      </c>
    </row>
    <row r="241" spans="1:16" ht="15" customHeight="1" x14ac:dyDescent="0.15">
      <c r="A241" s="1"/>
      <c r="B241" s="1"/>
      <c r="C241" s="1"/>
      <c r="D241" s="1"/>
      <c r="E241" s="1"/>
      <c r="F241" s="1"/>
      <c r="G241" s="24" t="s">
        <v>159</v>
      </c>
      <c r="H241" s="1"/>
      <c r="I241" s="1"/>
      <c r="J241" s="8"/>
      <c r="K241" s="9">
        <v>87.68</v>
      </c>
      <c r="L241" s="8"/>
      <c r="M241" s="41">
        <v>300</v>
      </c>
      <c r="N241" s="8"/>
      <c r="O241" s="30">
        <v>250</v>
      </c>
    </row>
    <row r="242" spans="1:16" ht="15" customHeight="1" x14ac:dyDescent="0.15">
      <c r="A242" s="1"/>
      <c r="B242" s="1"/>
      <c r="C242" s="1"/>
      <c r="D242" s="1"/>
      <c r="E242" s="1"/>
      <c r="F242" s="1"/>
      <c r="G242" s="1" t="s">
        <v>151</v>
      </c>
      <c r="H242" s="1"/>
      <c r="I242" s="1"/>
      <c r="J242" s="8"/>
      <c r="K242" s="9">
        <v>300.39</v>
      </c>
      <c r="L242" s="8"/>
      <c r="M242" s="41">
        <v>300</v>
      </c>
      <c r="N242" s="8"/>
      <c r="O242" s="30">
        <v>350</v>
      </c>
    </row>
    <row r="243" spans="1:16" ht="15" customHeight="1" x14ac:dyDescent="0.15">
      <c r="A243" s="1"/>
      <c r="B243" s="1"/>
      <c r="C243" s="1"/>
      <c r="D243" s="1"/>
      <c r="E243" s="1"/>
      <c r="F243" s="1"/>
      <c r="G243" s="1" t="s">
        <v>260</v>
      </c>
      <c r="H243" s="1"/>
      <c r="I243" s="1"/>
      <c r="J243" s="8"/>
      <c r="K243" s="9">
        <v>0</v>
      </c>
      <c r="L243" s="8"/>
      <c r="M243" s="41">
        <v>0</v>
      </c>
      <c r="N243" s="8"/>
      <c r="O243" s="30">
        <v>150</v>
      </c>
    </row>
    <row r="244" spans="1:16" ht="15" customHeight="1" x14ac:dyDescent="0.15">
      <c r="A244" s="1"/>
      <c r="B244" s="1"/>
      <c r="C244" s="1"/>
      <c r="D244" s="1"/>
      <c r="E244" s="1"/>
      <c r="F244" s="1"/>
      <c r="G244" s="1" t="s">
        <v>152</v>
      </c>
      <c r="H244" s="1"/>
      <c r="I244" s="1"/>
      <c r="J244" s="8"/>
      <c r="K244" s="9">
        <v>632.24</v>
      </c>
      <c r="L244" s="8"/>
      <c r="M244" s="41">
        <v>1800</v>
      </c>
      <c r="N244" s="8"/>
      <c r="O244" s="30">
        <v>1800</v>
      </c>
    </row>
    <row r="245" spans="1:16" ht="15" customHeight="1" x14ac:dyDescent="0.15">
      <c r="A245" s="1"/>
      <c r="B245" s="1"/>
      <c r="C245" s="1"/>
      <c r="D245" s="1"/>
      <c r="E245" s="1"/>
      <c r="F245" s="1"/>
      <c r="G245" s="1" t="s">
        <v>153</v>
      </c>
      <c r="H245" s="1"/>
      <c r="I245" s="1"/>
      <c r="J245" s="8"/>
      <c r="K245" s="9">
        <v>0</v>
      </c>
      <c r="L245" s="8"/>
      <c r="M245" s="41">
        <v>200</v>
      </c>
      <c r="N245" s="8"/>
      <c r="O245" s="30">
        <v>200</v>
      </c>
    </row>
    <row r="246" spans="1:16" ht="15" customHeight="1" x14ac:dyDescent="0.15">
      <c r="A246" s="1"/>
      <c r="B246" s="1"/>
      <c r="C246" s="1"/>
      <c r="D246" s="1"/>
      <c r="E246" s="1"/>
      <c r="F246" s="1"/>
      <c r="G246" s="1" t="s">
        <v>135</v>
      </c>
      <c r="H246" s="1"/>
      <c r="I246" s="1"/>
      <c r="J246" s="8"/>
      <c r="K246" s="9">
        <v>605.29999999999995</v>
      </c>
      <c r="L246" s="8"/>
      <c r="M246" s="41">
        <v>400</v>
      </c>
      <c r="N246" s="8"/>
      <c r="O246" s="30">
        <v>400</v>
      </c>
    </row>
    <row r="247" spans="1:16" ht="15" customHeight="1" x14ac:dyDescent="0.15">
      <c r="A247" s="1"/>
      <c r="B247" s="1"/>
      <c r="C247" s="1"/>
      <c r="D247" s="1"/>
      <c r="E247" s="1"/>
      <c r="F247" s="1"/>
      <c r="G247" s="1" t="s">
        <v>242</v>
      </c>
      <c r="H247" s="1"/>
      <c r="I247" s="1"/>
      <c r="J247" s="8"/>
      <c r="K247" s="9">
        <v>67.959999999999994</v>
      </c>
      <c r="L247" s="8"/>
      <c r="M247" s="41">
        <v>240</v>
      </c>
      <c r="N247" s="8"/>
      <c r="O247" s="30">
        <v>240</v>
      </c>
      <c r="P247" s="17"/>
    </row>
    <row r="248" spans="1:16" ht="15" customHeight="1" x14ac:dyDescent="0.15">
      <c r="A248" s="1"/>
      <c r="B248" s="1"/>
      <c r="C248" s="1"/>
      <c r="D248" s="1"/>
      <c r="E248" s="1"/>
      <c r="F248" s="1"/>
      <c r="G248" s="24" t="s">
        <v>160</v>
      </c>
      <c r="H248" s="1"/>
      <c r="I248" s="1"/>
      <c r="J248" s="8"/>
      <c r="K248" s="9">
        <v>740.27</v>
      </c>
      <c r="L248" s="8"/>
      <c r="M248" s="41">
        <v>650</v>
      </c>
      <c r="N248" s="8"/>
      <c r="O248" s="30">
        <v>650</v>
      </c>
    </row>
    <row r="249" spans="1:16" ht="15" customHeight="1" x14ac:dyDescent="0.15">
      <c r="A249" s="1"/>
      <c r="B249" s="1"/>
      <c r="C249" s="1"/>
      <c r="D249" s="1"/>
      <c r="E249" s="1"/>
      <c r="F249" s="1"/>
      <c r="G249" s="1" t="s">
        <v>240</v>
      </c>
      <c r="H249" s="1"/>
      <c r="I249" s="1"/>
      <c r="J249" s="8"/>
      <c r="K249" s="9">
        <v>496.17</v>
      </c>
      <c r="L249" s="8"/>
      <c r="M249" s="41">
        <v>150</v>
      </c>
      <c r="N249" s="8"/>
      <c r="O249" s="30">
        <v>300</v>
      </c>
      <c r="P249" s="17"/>
    </row>
    <row r="250" spans="1:16" ht="15" customHeight="1" x14ac:dyDescent="0.15">
      <c r="A250" s="1"/>
      <c r="B250" s="1"/>
      <c r="C250" s="1"/>
      <c r="D250" s="1"/>
      <c r="E250" s="1"/>
      <c r="F250" s="1"/>
      <c r="G250" s="1" t="s">
        <v>241</v>
      </c>
      <c r="H250" s="1"/>
      <c r="I250" s="1"/>
      <c r="J250" s="8"/>
      <c r="K250" s="9">
        <v>283.06</v>
      </c>
      <c r="L250" s="8"/>
      <c r="M250" s="41">
        <v>150</v>
      </c>
      <c r="N250" s="8"/>
      <c r="O250" s="30">
        <v>300</v>
      </c>
      <c r="P250" s="17"/>
    </row>
    <row r="251" spans="1:16" ht="15" customHeight="1" x14ac:dyDescent="0.15">
      <c r="A251" s="1"/>
      <c r="B251" s="1"/>
      <c r="C251" s="1"/>
      <c r="D251" s="1"/>
      <c r="E251" s="1"/>
      <c r="F251" s="1"/>
      <c r="G251" s="1" t="s">
        <v>154</v>
      </c>
      <c r="H251" s="1"/>
      <c r="I251" s="1"/>
      <c r="J251" s="8"/>
      <c r="K251" s="9">
        <v>662.78</v>
      </c>
      <c r="L251" s="8"/>
      <c r="M251" s="41">
        <v>1000</v>
      </c>
      <c r="N251" s="8"/>
      <c r="O251" s="30">
        <v>1000</v>
      </c>
    </row>
    <row r="252" spans="1:16" ht="15" customHeight="1" thickBot="1" x14ac:dyDescent="0.2">
      <c r="A252" s="1"/>
      <c r="B252" s="1"/>
      <c r="C252" s="1"/>
      <c r="D252" s="1"/>
      <c r="E252" s="1"/>
      <c r="F252" s="1"/>
      <c r="G252" s="1" t="s">
        <v>155</v>
      </c>
      <c r="H252" s="1"/>
      <c r="I252" s="1"/>
      <c r="J252" s="8"/>
      <c r="K252" s="18">
        <v>0</v>
      </c>
      <c r="L252" s="8"/>
      <c r="M252" s="42">
        <v>1800</v>
      </c>
      <c r="N252" s="8"/>
      <c r="O252" s="31">
        <v>1800</v>
      </c>
    </row>
    <row r="253" spans="1:16" ht="15" customHeight="1" x14ac:dyDescent="0.15">
      <c r="A253" s="1"/>
      <c r="B253" s="1"/>
      <c r="C253" s="1"/>
      <c r="D253" s="1"/>
      <c r="E253" s="1"/>
      <c r="F253" s="1" t="s">
        <v>156</v>
      </c>
      <c r="G253" s="1"/>
      <c r="H253" s="1"/>
      <c r="I253" s="1"/>
      <c r="J253" s="8"/>
      <c r="K253" s="9">
        <f>ROUND(SUM(K237:K252),5)</f>
        <v>4863.6400000000003</v>
      </c>
      <c r="L253" s="8"/>
      <c r="M253" s="41">
        <f>ROUND(SUM(M237:M252),5)</f>
        <v>8210</v>
      </c>
      <c r="N253" s="8"/>
      <c r="O253" s="30">
        <f>ROUND(SUM(O237:O252),5)</f>
        <v>8660</v>
      </c>
    </row>
    <row r="254" spans="1:16" ht="15" customHeight="1" x14ac:dyDescent="0.15">
      <c r="A254" s="1"/>
      <c r="B254" s="1"/>
      <c r="C254" s="1"/>
      <c r="D254" s="1"/>
      <c r="E254" s="1"/>
      <c r="F254" s="1" t="s">
        <v>157</v>
      </c>
      <c r="G254" s="1"/>
      <c r="H254" s="1"/>
      <c r="I254" s="1"/>
      <c r="J254" s="8"/>
      <c r="K254" s="9"/>
      <c r="L254" s="8"/>
      <c r="M254" s="41"/>
      <c r="N254" s="8"/>
      <c r="O254" s="30"/>
    </row>
    <row r="255" spans="1:16" ht="15" customHeight="1" x14ac:dyDescent="0.15">
      <c r="A255" s="1"/>
      <c r="B255" s="1"/>
      <c r="C255" s="1"/>
      <c r="D255" s="1"/>
      <c r="E255" s="1"/>
      <c r="F255" s="1"/>
      <c r="G255" s="1" t="s">
        <v>158</v>
      </c>
      <c r="H255" s="1"/>
      <c r="I255" s="1"/>
      <c r="J255" s="8"/>
      <c r="K255" s="9">
        <v>2051.4699999999998</v>
      </c>
      <c r="L255" s="8"/>
      <c r="M255" s="41">
        <v>3000</v>
      </c>
      <c r="N255" s="8"/>
      <c r="O255" s="30">
        <v>3000</v>
      </c>
    </row>
    <row r="256" spans="1:16" ht="15" customHeight="1" thickBot="1" x14ac:dyDescent="0.2">
      <c r="A256" s="1"/>
      <c r="B256" s="1"/>
      <c r="C256" s="1"/>
      <c r="D256" s="1"/>
      <c r="E256" s="1"/>
      <c r="F256" s="1"/>
      <c r="G256" s="24" t="s">
        <v>213</v>
      </c>
      <c r="H256" s="1"/>
      <c r="I256" s="1"/>
      <c r="J256" s="8"/>
      <c r="K256" s="18">
        <v>534.69000000000005</v>
      </c>
      <c r="L256" s="8"/>
      <c r="M256" s="42">
        <v>800</v>
      </c>
      <c r="N256" s="8"/>
      <c r="O256" s="31">
        <v>800</v>
      </c>
    </row>
    <row r="257" spans="1:15" ht="15" customHeight="1" x14ac:dyDescent="0.15">
      <c r="A257" s="1"/>
      <c r="B257" s="1"/>
      <c r="C257" s="1"/>
      <c r="D257" s="1"/>
      <c r="E257" s="1"/>
      <c r="F257" s="1" t="s">
        <v>161</v>
      </c>
      <c r="G257" s="1"/>
      <c r="H257" s="1"/>
      <c r="I257" s="1"/>
      <c r="J257" s="8"/>
      <c r="K257" s="9">
        <f>ROUND(SUM(K254:K256),5)</f>
        <v>2586.16</v>
      </c>
      <c r="L257" s="8"/>
      <c r="M257" s="41">
        <f>ROUND(SUM(M254:M256),5)</f>
        <v>3800</v>
      </c>
      <c r="N257" s="8"/>
      <c r="O257" s="30">
        <f>ROUND(SUM(O254:O256),5)</f>
        <v>3800</v>
      </c>
    </row>
    <row r="258" spans="1:15" ht="15" customHeight="1" x14ac:dyDescent="0.15">
      <c r="A258" s="1"/>
      <c r="B258" s="1"/>
      <c r="C258" s="1"/>
      <c r="D258" s="1"/>
      <c r="E258" s="1"/>
      <c r="F258" s="1" t="s">
        <v>162</v>
      </c>
      <c r="G258" s="1"/>
      <c r="H258" s="1"/>
      <c r="I258" s="1"/>
      <c r="J258" s="8"/>
      <c r="K258" s="9"/>
      <c r="L258" s="8"/>
      <c r="M258" s="41"/>
      <c r="N258" s="8"/>
      <c r="O258" s="30"/>
    </row>
    <row r="259" spans="1:15" ht="15" customHeight="1" x14ac:dyDescent="0.15">
      <c r="A259" s="1"/>
      <c r="B259" s="1"/>
      <c r="C259" s="1"/>
      <c r="D259" s="1"/>
      <c r="E259" s="1"/>
      <c r="F259" s="1"/>
      <c r="G259" s="1" t="s">
        <v>158</v>
      </c>
      <c r="H259" s="1"/>
      <c r="I259" s="1"/>
      <c r="J259" s="8"/>
      <c r="K259" s="9">
        <v>1367.51</v>
      </c>
      <c r="L259" s="8"/>
      <c r="M259" s="41">
        <v>2500</v>
      </c>
      <c r="N259" s="8"/>
      <c r="O259" s="30">
        <v>2500</v>
      </c>
    </row>
    <row r="260" spans="1:15" ht="15" customHeight="1" thickBot="1" x14ac:dyDescent="0.2">
      <c r="A260" s="1"/>
      <c r="B260" s="1"/>
      <c r="C260" s="1"/>
      <c r="D260" s="1"/>
      <c r="E260" s="1"/>
      <c r="F260" s="1"/>
      <c r="G260" s="24" t="s">
        <v>214</v>
      </c>
      <c r="H260" s="1"/>
      <c r="I260" s="1"/>
      <c r="J260" s="8"/>
      <c r="K260" s="18">
        <v>238.93</v>
      </c>
      <c r="L260" s="8"/>
      <c r="M260" s="42">
        <v>800</v>
      </c>
      <c r="N260" s="8"/>
      <c r="O260" s="31">
        <v>800</v>
      </c>
    </row>
    <row r="261" spans="1:15" ht="15" customHeight="1" x14ac:dyDescent="0.15">
      <c r="A261" s="1"/>
      <c r="B261" s="1"/>
      <c r="C261" s="1"/>
      <c r="D261" s="1"/>
      <c r="E261" s="1"/>
      <c r="F261" s="1" t="s">
        <v>163</v>
      </c>
      <c r="G261" s="1"/>
      <c r="H261" s="1"/>
      <c r="I261" s="1"/>
      <c r="J261" s="8"/>
      <c r="K261" s="9">
        <f>ROUND(SUM(K258:K260),5)</f>
        <v>1606.44</v>
      </c>
      <c r="L261" s="8"/>
      <c r="M261" s="41">
        <f>ROUND(SUM(M258:M260),5)</f>
        <v>3300</v>
      </c>
      <c r="N261" s="8"/>
      <c r="O261" s="30">
        <f>ROUND(SUM(O258:O260),5)</f>
        <v>3300</v>
      </c>
    </row>
    <row r="262" spans="1:15" ht="15" customHeight="1" x14ac:dyDescent="0.15">
      <c r="A262" s="1"/>
      <c r="B262" s="1"/>
      <c r="C262" s="1"/>
      <c r="D262" s="1"/>
      <c r="E262" s="1"/>
      <c r="F262" s="1" t="s">
        <v>164</v>
      </c>
      <c r="G262" s="1"/>
      <c r="H262" s="1"/>
      <c r="I262" s="1"/>
      <c r="J262" s="8"/>
      <c r="K262" s="9"/>
      <c r="L262" s="8"/>
      <c r="M262" s="41"/>
      <c r="N262" s="8"/>
      <c r="O262" s="30"/>
    </row>
    <row r="263" spans="1:15" ht="15" customHeight="1" x14ac:dyDescent="0.15">
      <c r="A263" s="1"/>
      <c r="B263" s="1"/>
      <c r="C263" s="1"/>
      <c r="D263" s="1"/>
      <c r="E263" s="1"/>
      <c r="F263" s="1"/>
      <c r="G263" s="1" t="s">
        <v>158</v>
      </c>
      <c r="H263" s="1"/>
      <c r="I263" s="1"/>
      <c r="J263" s="8"/>
      <c r="K263" s="9">
        <v>258.58999999999997</v>
      </c>
      <c r="L263" s="8"/>
      <c r="M263" s="41">
        <v>1000</v>
      </c>
      <c r="N263" s="8"/>
      <c r="O263" s="30">
        <v>1000</v>
      </c>
    </row>
    <row r="264" spans="1:15" ht="15" customHeight="1" thickBot="1" x14ac:dyDescent="0.2">
      <c r="A264" s="1"/>
      <c r="B264" s="1"/>
      <c r="C264" s="1"/>
      <c r="D264" s="1"/>
      <c r="E264" s="1"/>
      <c r="F264" s="1"/>
      <c r="G264" s="1" t="s">
        <v>160</v>
      </c>
      <c r="H264" s="1"/>
      <c r="I264" s="1"/>
      <c r="J264" s="8"/>
      <c r="K264" s="9">
        <v>527.44000000000005</v>
      </c>
      <c r="L264" s="8"/>
      <c r="M264" s="41">
        <v>300</v>
      </c>
      <c r="N264" s="8"/>
      <c r="O264" s="30">
        <v>300</v>
      </c>
    </row>
    <row r="265" spans="1:15" ht="15" customHeight="1" thickBot="1" x14ac:dyDescent="0.2">
      <c r="A265" s="1"/>
      <c r="B265" s="1"/>
      <c r="C265" s="1"/>
      <c r="D265" s="1"/>
      <c r="E265" s="1"/>
      <c r="F265" s="1" t="s">
        <v>165</v>
      </c>
      <c r="G265" s="1"/>
      <c r="H265" s="1"/>
      <c r="I265" s="1"/>
      <c r="J265" s="8"/>
      <c r="K265" s="25">
        <f>ROUND(SUM(K262:K264),5)</f>
        <v>786.03</v>
      </c>
      <c r="L265" s="8"/>
      <c r="M265" s="44">
        <f>ROUND(SUM(M262:M264),5)</f>
        <v>1300</v>
      </c>
      <c r="N265" s="8"/>
      <c r="O265" s="33">
        <f>ROUND(SUM(O262:O264),5)</f>
        <v>1300</v>
      </c>
    </row>
    <row r="266" spans="1:15" ht="15" customHeight="1" x14ac:dyDescent="0.15">
      <c r="A266" s="1"/>
      <c r="B266" s="1"/>
      <c r="C266" s="1"/>
      <c r="D266" s="1"/>
      <c r="E266" s="12" t="s">
        <v>166</v>
      </c>
      <c r="F266" s="12"/>
      <c r="G266" s="12"/>
      <c r="H266" s="12"/>
      <c r="I266" s="12"/>
      <c r="J266" s="13"/>
      <c r="K266" s="34">
        <f>ROUND(K236+K253+K257+K261+K265,5)</f>
        <v>9842.27</v>
      </c>
      <c r="L266" s="13"/>
      <c r="M266" s="45">
        <f>ROUND(M236+M253+M257+M261+M265,5)</f>
        <v>16610</v>
      </c>
      <c r="N266" s="13"/>
      <c r="O266" s="35">
        <f>ROUND(O236+O253+O257+O261+O265,5)</f>
        <v>17060</v>
      </c>
    </row>
    <row r="267" spans="1:15" ht="1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8"/>
      <c r="K267" s="9"/>
      <c r="L267" s="8"/>
      <c r="M267" s="41"/>
      <c r="N267" s="8"/>
      <c r="O267" s="30"/>
    </row>
    <row r="268" spans="1:15" ht="15" customHeight="1" x14ac:dyDescent="0.15">
      <c r="A268" s="1"/>
      <c r="B268" s="1"/>
      <c r="C268" s="1"/>
      <c r="D268" s="1"/>
      <c r="E268" s="1" t="s">
        <v>264</v>
      </c>
      <c r="F268" s="1"/>
      <c r="G268" s="1"/>
      <c r="H268" s="1"/>
      <c r="I268" s="1"/>
      <c r="J268" s="8"/>
      <c r="K268" s="9"/>
      <c r="L268" s="8"/>
      <c r="M268" s="41"/>
      <c r="N268" s="8"/>
      <c r="O268" s="30"/>
    </row>
    <row r="269" spans="1:15" ht="15" customHeight="1" x14ac:dyDescent="0.15">
      <c r="A269" s="1"/>
      <c r="B269" s="1"/>
      <c r="C269" s="1"/>
      <c r="D269" s="1"/>
      <c r="E269" s="1"/>
      <c r="F269" s="1" t="s">
        <v>265</v>
      </c>
      <c r="G269" s="1"/>
      <c r="H269" s="1"/>
      <c r="I269" s="1"/>
      <c r="J269" s="8"/>
      <c r="K269" s="9">
        <v>3075</v>
      </c>
      <c r="L269" s="8"/>
      <c r="M269" s="41">
        <v>0</v>
      </c>
      <c r="N269" s="8"/>
      <c r="O269" s="30">
        <v>0</v>
      </c>
    </row>
    <row r="270" spans="1:15" ht="1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8"/>
      <c r="K270" s="9"/>
      <c r="L270" s="8"/>
      <c r="M270" s="9"/>
      <c r="N270" s="8"/>
      <c r="O270" s="10"/>
    </row>
    <row r="271" spans="1:15" ht="15" customHeight="1" thickBot="1" x14ac:dyDescent="0.2">
      <c r="A271" s="1"/>
      <c r="B271" s="1"/>
      <c r="C271" s="1"/>
      <c r="D271" s="12" t="s">
        <v>215</v>
      </c>
      <c r="E271" s="12"/>
      <c r="F271" s="12"/>
      <c r="G271" s="12"/>
      <c r="H271" s="12"/>
      <c r="I271" s="12"/>
      <c r="J271" s="13"/>
      <c r="K271" s="36">
        <f>ROUND(K8+K40+K45+K61+K78+K100+K157+K170+K204+K235+K266+K269,5)</f>
        <v>490312.51</v>
      </c>
      <c r="L271" s="13"/>
      <c r="M271" s="36">
        <f>ROUND(M8+M40+M45+M61+M78+M100+M157+M170+M204+M235+M266+M269,5)</f>
        <v>517692</v>
      </c>
      <c r="N271" s="13"/>
      <c r="O271" s="37">
        <f>ROUND(O8+O40+O45+O61+O78+O100+O157+O170+O204+O235+O266+O269,5)</f>
        <v>531877</v>
      </c>
    </row>
    <row r="272" spans="1:15" ht="1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8"/>
      <c r="K272" s="9"/>
      <c r="L272" s="8"/>
      <c r="M272" s="9"/>
      <c r="N272" s="8"/>
      <c r="O272" s="10"/>
    </row>
    <row r="273" spans="1:16" ht="15" customHeight="1" thickBot="1" x14ac:dyDescent="0.2">
      <c r="A273" s="1"/>
      <c r="B273" s="12" t="s">
        <v>167</v>
      </c>
      <c r="C273" s="12"/>
      <c r="D273" s="12"/>
      <c r="E273" s="12"/>
      <c r="F273" s="12"/>
      <c r="G273" s="12"/>
      <c r="H273" s="12"/>
      <c r="I273" s="12"/>
      <c r="J273" s="13"/>
      <c r="K273" s="38">
        <f>ROUND(K7-K271,5)</f>
        <v>31797.03</v>
      </c>
      <c r="L273" s="13"/>
      <c r="M273" s="46">
        <f>ROUND(M7-M271,5)</f>
        <v>2000</v>
      </c>
      <c r="N273" s="13"/>
      <c r="O273" s="38">
        <f>ROUND(O7-O271,5)</f>
        <v>0</v>
      </c>
      <c r="P273" s="17"/>
    </row>
    <row r="274" spans="1:16" ht="15" customHeight="1" thickTop="1" x14ac:dyDescent="0.15"/>
  </sheetData>
  <printOptions horizontalCentered="1"/>
  <pageMargins left="0.25" right="0.25" top="0.75" bottom="0.25" header="0.1" footer="0.3"/>
  <pageSetup scale="67" fitToHeight="4" orientation="portrait" r:id="rId1"/>
  <headerFooter>
    <oddHeader>&amp;C&amp;"Arial Bold,Bold"&amp;12&amp;K000000 &amp;14Harrisburg Christian Church&amp;12
&amp;14 2025 Budget</oddHeader>
    <oddFooter>&amp;R&amp;"Arial,Bold"&amp;8 Page &amp;P of &amp;N</oddFooter>
  </headerFooter>
  <rowBreaks count="5" manualBreakCount="5">
    <brk id="45" max="14" man="1"/>
    <brk id="100" max="14" man="1"/>
    <brk id="157" max="14" man="1"/>
    <brk id="204" max="14" man="1"/>
    <brk id="2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Draft</vt:lpstr>
      <vt:lpstr>'Budget Draft'!Print_Area</vt:lpstr>
      <vt:lpstr>'Budget Draft'!Print_Titles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hcc60</dc:creator>
  <cp:lastModifiedBy>Jeff Knox</cp:lastModifiedBy>
  <cp:lastPrinted>2024-01-20T19:51:37Z</cp:lastPrinted>
  <dcterms:created xsi:type="dcterms:W3CDTF">2021-11-17T20:12:55Z</dcterms:created>
  <dcterms:modified xsi:type="dcterms:W3CDTF">2025-01-12T03:32:28Z</dcterms:modified>
</cp:coreProperties>
</file>